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Parameter" sheetId="2" state="visible" r:id="rId2"/>
    <sheet xmlns:r="http://schemas.openxmlformats.org/officeDocument/2006/relationships" name="Kostentreiber" sheetId="3" state="visible" r:id="rId3"/>
    <sheet xmlns:r="http://schemas.openxmlformats.org/officeDocument/2006/relationships" name="Kunden" sheetId="4" state="visible" r:id="rId4"/>
    <sheet xmlns:r="http://schemas.openxmlformats.org/officeDocument/2006/relationships" name="Auswertung" sheetId="5" state="visible" r:id="rId5"/>
    <sheet xmlns:r="http://schemas.openxmlformats.org/officeDocument/2006/relationships" name="Zeitplan" sheetId="6" state="visible" r:id="rId6"/>
    <sheet xmlns:r="http://schemas.openxmlformats.org/officeDocument/2006/relationships" name="Indexklausel" sheetId="7" state="visible" r:id="rId7"/>
    <sheet xmlns:r="http://schemas.openxmlformats.org/officeDocument/2006/relationships" name="Nachkontrolle" sheetId="8" state="visible" r:id="rId8"/>
    <sheet xmlns:r="http://schemas.openxmlformats.org/officeDocument/2006/relationships" name="Listen" sheetId="9" state="hidden" r:id="rId9"/>
  </sheets>
  <definedNames>
    <definedName name="Stichtag">Parameter!$B$4</definedName>
    <definedName name="KostenSteigerung">Parameter!$B$5</definedName>
    <definedName name="StdErhoehung">Parameter!$B$6</definedName>
    <definedName name="SchwelleUmsatz">Parameter!$B$7</definedName>
    <definedName name="SchwelleMarge">Parameter!$B$8</definedName>
    <definedName name="ZuschlagKritisch">Parameter!$B$9</definedName>
    <definedName name="Toleranz">Parameter!$B$10</definedName>
    <definedName name="StdFrist">Parameter!$B$11</definedName>
    <definedName name="_xlnm.Print_Titles" localSheetId="3">'Kunden'!$3:$3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%"/>
    <numFmt numFmtId="167" formatCode="0.0"/>
  </numFmts>
  <fonts count="10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13233F"/>
      <sz val="16"/>
    </font>
    <font>
      <name val="Arial"/>
      <i val="1"/>
      <color rgb="00555555"/>
      <sz val="10"/>
    </font>
    <font>
      <name val="Arial"/>
      <b val="1"/>
      <color rgb="0013233F"/>
      <sz val="10"/>
    </font>
    <font>
      <name val="Arial"/>
      <b val="1"/>
      <color rgb="00B4693E"/>
      <sz val="10"/>
    </font>
    <font>
      <name val="Arial"/>
      <b val="1"/>
      <color rgb="00FFFFFF"/>
      <sz val="10"/>
    </font>
    <font>
      <name val="Arial"/>
      <i val="1"/>
      <color rgb="00B4693E"/>
      <sz val="10"/>
    </font>
    <font>
      <name val="Arial"/>
      <b val="1"/>
      <sz val="10"/>
    </font>
    <font>
      <name val="Arial"/>
      <sz val="8"/>
    </font>
  </fonts>
  <fills count="4">
    <fill>
      <patternFill/>
    </fill>
    <fill>
      <patternFill patternType="gray125"/>
    </fill>
    <fill>
      <patternFill patternType="solid">
        <fgColor rgb="00F4F5F7"/>
      </patternFill>
    </fill>
    <fill>
      <patternFill patternType="solid">
        <fgColor rgb="0013233F"/>
      </patternFill>
    </fill>
  </fills>
  <borders count="3">
    <border>
      <left/>
      <right/>
      <top/>
      <bottom/>
      <diagonal/>
    </border>
    <border>
      <left style="thin">
        <color rgb="00DDE1E7"/>
      </left>
      <right style="thin">
        <color rgb="00DDE1E7"/>
      </right>
      <top style="thin">
        <color rgb="00DDE1E7"/>
      </top>
      <bottom style="thin">
        <color rgb="00DDE1E7"/>
      </bottom>
    </border>
    <border>
      <left style="thin">
        <color rgb="00DDE1E7"/>
      </left>
      <right style="thin">
        <color rgb="00DDE1E7"/>
      </right>
      <top style="medium">
        <color rgb="0013233F"/>
      </top>
      <bottom style="thin">
        <color rgb="00DDE1E7"/>
      </bottom>
    </border>
  </borders>
  <cellStyleXfs count="1">
    <xf numFmtId="0" fontId="1" fillId="0" borderId="0"/>
  </cellStyleXfs>
  <cellXfs count="46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2" borderId="1" applyAlignment="1" applyProtection="1" pivotButton="0" quotePrefix="0" xfId="0">
      <alignment vertical="top"/>
      <protection locked="0" hidden="0"/>
    </xf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6" fillId="3" borderId="1" applyAlignment="1" pivotButton="0" quotePrefix="0" xfId="0">
      <alignment vertical="center" wrapText="1"/>
    </xf>
    <xf numFmtId="165" fontId="1" fillId="2" borderId="1" applyAlignment="1" applyProtection="1" pivotButton="0" quotePrefix="0" xfId="0">
      <alignment vertical="top"/>
      <protection locked="0" hidden="0"/>
    </xf>
    <xf numFmtId="0" fontId="3" fillId="0" borderId="1" applyAlignment="1" pivotButton="0" quotePrefix="0" xfId="0">
      <alignment vertical="top"/>
    </xf>
    <xf numFmtId="10" fontId="1" fillId="0" borderId="1" applyAlignment="1" pivotButton="0" quotePrefix="0" xfId="0">
      <alignment vertical="top"/>
    </xf>
    <xf numFmtId="166" fontId="1" fillId="2" borderId="1" applyAlignment="1" applyProtection="1" pivotButton="0" quotePrefix="0" xfId="0">
      <alignment vertical="top"/>
      <protection locked="0" hidden="0"/>
    </xf>
    <xf numFmtId="3" fontId="1" fillId="2" borderId="1" applyAlignment="1" applyProtection="1" pivotButton="0" quotePrefix="0" xfId="0">
      <alignment vertical="top"/>
      <protection locked="0" hidden="0"/>
    </xf>
    <xf numFmtId="1" fontId="1" fillId="2" borderId="1" applyAlignment="1" applyProtection="1" pivotButton="0" quotePrefix="0" xfId="0">
      <alignment vertical="top"/>
      <protection locked="0" hidden="0"/>
    </xf>
    <xf numFmtId="0" fontId="7" fillId="0" borderId="0" applyAlignment="1" pivotButton="0" quotePrefix="0" xfId="0">
      <alignment vertical="top" wrapText="1"/>
    </xf>
    <xf numFmtId="166" fontId="1" fillId="0" borderId="1" applyAlignment="1" pivotButton="0" quotePrefix="0" xfId="0">
      <alignment vertical="top"/>
    </xf>
    <xf numFmtId="0" fontId="1" fillId="2" borderId="1" applyAlignment="1" applyProtection="1" pivotButton="0" quotePrefix="0" xfId="0">
      <alignment vertical="top" wrapText="1"/>
      <protection locked="0" hidden="0"/>
    </xf>
    <xf numFmtId="0" fontId="8" fillId="0" borderId="2" applyAlignment="1" pivotButton="0" quotePrefix="0" xfId="0">
      <alignment vertical="top"/>
    </xf>
    <xf numFmtId="3" fontId="8" fillId="0" borderId="2" applyAlignment="1" pivotButton="0" quotePrefix="0" xfId="0">
      <alignment vertical="top"/>
    </xf>
    <xf numFmtId="166" fontId="8" fillId="0" borderId="2" applyAlignment="1" pivotButton="0" quotePrefix="0" xfId="0">
      <alignment vertical="top"/>
    </xf>
    <xf numFmtId="10" fontId="8" fillId="0" borderId="2" applyAlignment="1" pivotButton="0" quotePrefix="0" xfId="0">
      <alignment vertical="top"/>
    </xf>
    <xf numFmtId="0" fontId="1" fillId="0" borderId="2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49" fontId="1" fillId="2" borderId="1" applyAlignment="1" applyProtection="1" pivotButton="0" quotePrefix="0" xfId="0">
      <alignment vertical="top"/>
      <protection locked="0" hidden="0"/>
    </xf>
    <xf numFmtId="3" fontId="1" fillId="0" borderId="1" applyAlignment="1" pivotButton="0" quotePrefix="0" xfId="0">
      <alignment vertical="top"/>
    </xf>
    <xf numFmtId="165" fontId="1" fillId="0" borderId="1" applyAlignment="1" pivotButton="0" quotePrefix="0" xfId="0">
      <alignment vertical="top"/>
    </xf>
    <xf numFmtId="49" fontId="7" fillId="2" borderId="1" applyAlignment="1" applyProtection="1" pivotButton="0" quotePrefix="0" xfId="0">
      <alignment vertical="top"/>
      <protection locked="0" hidden="0"/>
    </xf>
    <xf numFmtId="1" fontId="1" fillId="0" borderId="1" applyAlignment="1" pivotButton="0" quotePrefix="0" xfId="0">
      <alignment vertical="top"/>
    </xf>
    <xf numFmtId="1" fontId="8" fillId="0" borderId="2" applyAlignment="1" pivotButton="0" quotePrefix="0" xfId="0">
      <alignment vertical="top"/>
    </xf>
    <xf numFmtId="0" fontId="8" fillId="0" borderId="1" applyAlignment="1" pivotButton="0" quotePrefix="0" xfId="0">
      <alignment vertical="top"/>
    </xf>
    <xf numFmtId="165" fontId="8" fillId="0" borderId="1" applyAlignment="1" pivotButton="0" quotePrefix="0" xfId="0">
      <alignment vertical="top"/>
    </xf>
    <xf numFmtId="49" fontId="1" fillId="2" borderId="1" applyAlignment="1" applyProtection="1" pivotButton="0" quotePrefix="0" xfId="0">
      <alignment horizontal="right"/>
      <protection locked="0" hidden="0"/>
    </xf>
    <xf numFmtId="167" fontId="1" fillId="2" borderId="1" applyAlignment="1" applyProtection="1" pivotButton="0" quotePrefix="0" xfId="0">
      <alignment horizontal="right"/>
      <protection locked="0" hidden="0"/>
    </xf>
    <xf numFmtId="0" fontId="7" fillId="0" borderId="0" applyAlignment="1" pivotButton="0" quotePrefix="0" xfId="0">
      <alignment vertical="top"/>
    </xf>
    <xf numFmtId="4" fontId="1" fillId="2" borderId="1" applyAlignment="1" applyProtection="1" pivotButton="0" quotePrefix="0" xfId="0">
      <alignment horizontal="right"/>
      <protection locked="0" hidden="0"/>
    </xf>
    <xf numFmtId="166" fontId="1" fillId="2" borderId="1" applyAlignment="1" applyProtection="1" pivotButton="0" quotePrefix="0" xfId="0">
      <alignment horizontal="right"/>
      <protection locked="0" hidden="0"/>
    </xf>
    <xf numFmtId="10" fontId="1" fillId="0" borderId="1" applyAlignment="1" pivotButton="0" quotePrefix="0" xfId="0">
      <alignment horizontal="right"/>
    </xf>
    <xf numFmtId="0" fontId="1" fillId="0" borderId="1" applyAlignment="1" pivotButton="0" quotePrefix="0" xfId="0">
      <alignment horizontal="right"/>
    </xf>
    <xf numFmtId="4" fontId="8" fillId="0" borderId="1" applyAlignment="1" pivotButton="0" quotePrefix="0" xfId="0">
      <alignment horizontal="right"/>
    </xf>
    <xf numFmtId="167" fontId="1" fillId="2" borderId="1" applyAlignment="1" applyProtection="1" pivotButton="0" quotePrefix="0" xfId="0">
      <alignment vertical="top"/>
      <protection locked="0" hidden="0"/>
    </xf>
    <xf numFmtId="0" fontId="9" fillId="2" borderId="1" applyAlignment="1" applyProtection="1" pivotButton="0" quotePrefix="0" xfId="0">
      <alignment vertical="top" wrapText="1"/>
      <protection locked="0" hidden="0"/>
    </xf>
    <xf numFmtId="0" fontId="7" fillId="2" borderId="1" applyAlignment="1" applyProtection="1" pivotButton="0" quotePrefix="0" xfId="0">
      <alignment vertical="top"/>
      <protection locked="0" hidden="0"/>
    </xf>
    <xf numFmtId="0" fontId="6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9">
    <dxf>
      <fill>
        <patternFill patternType="solid">
          <fgColor rgb="00F8CBAD"/>
          <bgColor rgb="00F8CBAD"/>
        </patternFill>
      </fill>
    </dxf>
    <dxf>
      <font>
        <b val="1"/>
        <color rgb="00C00000"/>
      </font>
    </dxf>
    <dxf>
      <fill>
        <patternFill patternType="solid">
          <fgColor rgb="00FCE4D6"/>
          <bgColor rgb="00FCE4D6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8CBAD"/>
          <bgColor rgb="00F8CBAD"/>
        </patternFill>
      </fill>
    </dxf>
    <dxf>
      <font>
        <b val="1"/>
        <color rgb="009C0006"/>
      </font>
      <fill>
        <patternFill patternType="solid">
          <fgColor rgb="00F8CBAD"/>
          <bgColor rgb="00F8CBAD"/>
        </patternFill>
      </fill>
    </dxf>
    <dxf>
      <font>
        <b val="1"/>
        <color rgb="00B4693E"/>
      </font>
    </dxf>
    <dxf>
      <fill>
        <patternFill patternType="solid">
          <fgColor rgb="00FFF2CC"/>
          <bgColor rgb="00FFF2CC"/>
        </patternFill>
      </fill>
    </dxf>
    <dxf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Umsatz Vorjahr und neuer Umsatz nach Segment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'Auswertung'!C4</f>
            </strRef>
          </tx>
          <spPr>
            <a:solidFill xmlns:a="http://schemas.openxmlformats.org/drawingml/2006/main">
              <a:srgbClr val="13233F"/>
            </a:solidFill>
            <a:ln xmlns:a="http://schemas.openxmlformats.org/drawingml/2006/main">
              <a:solidFill>
                <a:srgbClr val="13233F"/>
              </a:solidFill>
              <a:prstDash val="solid"/>
            </a:ln>
          </spPr>
          <cat>
            <numRef>
              <f>'Auswertung'!$A$5:$A$7</f>
            </numRef>
          </cat>
          <val>
            <numRef>
              <f>'Auswertung'!$C$5:$C$7</f>
            </numRef>
          </val>
        </ser>
        <ser>
          <idx val="1"/>
          <order val="1"/>
          <tx>
            <strRef>
              <f>'Auswertung'!E4</f>
            </strRef>
          </tx>
          <spPr>
            <a:solidFill xmlns:a="http://schemas.openxmlformats.org/drawingml/2006/main">
              <a:srgbClr val="B4693E"/>
            </a:solidFill>
            <a:ln xmlns:a="http://schemas.openxmlformats.org/drawingml/2006/main">
              <a:solidFill>
                <a:srgbClr val="B4693E"/>
              </a:solidFill>
              <a:prstDash val="solid"/>
            </a:ln>
          </spPr>
          <cat>
            <numRef>
              <f>'Auswertung'!$A$5:$A$7</f>
            </numRef>
          </cat>
          <val>
            <numRef>
              <f>'Auswertung'!$E$5:$E$7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vortrieb.ch</author>
  </authors>
  <commentList>
    <comment ref="C3" authorId="0" shapeId="0">
      <text>
        <t>Festpreis: keine nachträgliche Erhöhung (Art. 373 Abs. 1 OR).</t>
      </text>
    </comment>
    <comment ref="M3" authorId="0" shapeId="0">
      <text>
        <t>Diese Erhöhung deckt die gestiegenen variablen Kosten in Franken. Die Marge in Prozent sinkt leicht.</t>
      </text>
    </comment>
    <comment ref="N3" authorId="0" shapeId="0">
      <text>
        <t>Steigt der Preis um denselben Satz wie die variablen Kosten, bleibt die DB-I-Marge in Prozent gleich.</t>
      </text>
    </comment>
    <comment ref="U3" authorId="0" shapeId="0">
      <text>
        <t>So stark darf die Menge sinken, bis der DB I unter das Vorjahr fällt. Annahme: variable Kosten pro Einheit steigen wie in Kostentreiber!F10.</t>
      </text>
    </comment>
    <comment ref="V3" authorId="0" shapeId="0">
      <text>
        <t>Stichtag minus vertragliche Frist, mindestens Standardfrist.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Kunden" displayName="tblKunden" ref="A3:AB203" headerRowCount="1">
  <autoFilter ref="A3:AB203"/>
  <tableColumns count="28">
    <tableColumn id="1" name="Kunden-Nr"/>
    <tableColumn id="2" name="Kunde"/>
    <tableColumn id="3" name="Vertragstyp"/>
    <tableColumn id="4" name="Preisklausel im Vertrag"/>
    <tableColumn id="5" name="Ankündigungsfrist Vertrag (Tage)"/>
    <tableColumn id="6" name="Umsatz netto Vorjahr CHF"/>
    <tableColumn id="7" name="Variable Kosten Vorjahr CHF"/>
    <tableColumn id="8" name="Direkte Kundenkosten CHF"/>
    <tableColumn id="9" name="DB I CHF"/>
    <tableColumn id="10" name="DB II CHF"/>
    <tableColumn id="11" name="DB-II-Marge"/>
    <tableColumn id="12" name="Segment"/>
    <tableColumn id="13" name="Erhöhung für gleichen DB I in CHF"/>
    <tableColumn id="14" name="Erhöhung für gleiche DB-I-Marge"/>
    <tableColumn id="15" name="Vorgeschlagene Erhöhung"/>
    <tableColumn id="16" name="Geplante Erhöhung (überschreibt O)"/>
    <tableColumn id="17" name="Wirksame Erhöhung"/>
    <tableColumn id="18" name="Neuer Umsatz bei gleicher Menge CHF"/>
    <tableColumn id="19" name="Neuer DB I bei gleicher Menge CHF"/>
    <tableColumn id="20" name="Mehr-DB gegenüber Vorjahr CHF"/>
    <tableColumn id="21" name="Max. Mengenrückgang bis DB I wie Vorjahr"/>
    <tableColumn id="22" name="Briefversand spätestens"/>
    <tableColumn id="23" name="Gespräch spätestens (Schlüsselkunden)"/>
    <tableColumn id="24" name="Gegenleistung bei Ausnahme"/>
    <tableColumn id="25" name="Vereinbarte Erhöhung"/>
    <tableColumn id="26" name="Status"/>
    <tableColumn id="27" name="Verantwortlich"/>
    <tableColumn id="28" name="Bemerkungen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10" customWidth="1" min="2" max="2"/>
  </cols>
  <sheetData>
    <row r="1" ht="24" customHeight="1">
      <c r="A1" s="1" t="inlineStr">
        <is>
          <t>Preiserhöhung pro Kunde rechnen</t>
        </is>
      </c>
    </row>
    <row r="2">
      <c r="A2" s="2" t="inlineStr">
        <is>
          <t>Excel-Vorlage von vortrieb.ch zum Artikel «Preiserhöhung bei B2B-Kunden». Stand Oktober 2026.</t>
        </is>
      </c>
    </row>
    <row r="3" ht="15" customHeight="1">
      <c r="A3" s="3" t="inlineStr">
        <is>
          <t>1.</t>
        </is>
      </c>
      <c r="B3" s="4" t="inlineStr">
        <is>
          <t>Grau hinterlegte Zellen sind Eingaben, weisse Zellen rechnen automatisch.</t>
        </is>
      </c>
    </row>
    <row r="4" ht="15" customHeight="1">
      <c r="A4" s="3" t="inlineStr">
        <is>
          <t>2.</t>
        </is>
      </c>
      <c r="B4" s="4" t="inlineStr">
        <is>
          <t>Beginnen Sie im Blatt Kostentreiber: Kosten Vorjahr und Plan pro Kostenblock eintragen.</t>
        </is>
      </c>
    </row>
    <row r="5" ht="15" customHeight="1">
      <c r="A5" s="3" t="inlineStr">
        <is>
          <t>3.</t>
        </is>
      </c>
      <c r="B5" s="4" t="inlineStr">
        <is>
          <t>Im Blatt Parameter Stichtag, Standard-Erhöhung und Schwellen festlegen.</t>
        </is>
      </c>
    </row>
    <row r="6" ht="42" customHeight="1">
      <c r="A6" s="3" t="inlineStr">
        <is>
          <t>4.</t>
        </is>
      </c>
      <c r="B6" s="4" t="inlineStr">
        <is>
          <t>Im Blatt Kunden pro Kunde Umsatz, variable Kosten und direkte Kundenkosten des Vorjahres eintragen. Die Beispielzeilen (Zeilen 4 bis 8, als Beispiel markiert) leeren: grau hinterlegte Zellen markieren und Inhalte löschen.</t>
        </is>
      </c>
    </row>
    <row r="7" ht="28" customHeight="1">
      <c r="A7" s="3" t="inlineStr">
        <is>
          <t>5.</t>
        </is>
      </c>
      <c r="B7" s="4" t="inlineStr">
        <is>
          <t>Spalte L zeigt das Segment, Spalte Q die wirksame Erhöhung, Spalte U den maximalen Mengenrückgang, bis der Deckungsbeitrag unter das Vorjahr fällt.</t>
        </is>
      </c>
    </row>
    <row r="8" ht="15" customHeight="1">
      <c r="A8" s="3" t="inlineStr">
        <is>
          <t>6.</t>
        </is>
      </c>
      <c r="B8" s="4" t="inlineStr">
        <is>
          <t>In Spalte P können Sie die vorgeschlagene Erhöhung pro Kunde überschreiben.</t>
        </is>
      </c>
    </row>
    <row r="9" ht="28" customHeight="1">
      <c r="A9" s="3" t="inlineStr">
        <is>
          <t>7.</t>
        </is>
      </c>
      <c r="B9" s="4" t="inlineStr">
        <is>
          <t>Spalte V zeigt den spätesten Briefversand, Spalte W den spätesten Gesprächstermin für Schlüsselkunden. Feiertage manuell prüfen.</t>
        </is>
      </c>
    </row>
    <row r="10" ht="15" customHeight="1">
      <c r="A10" s="3" t="inlineStr">
        <is>
          <t>8.</t>
        </is>
      </c>
      <c r="B10" s="4" t="inlineStr">
        <is>
          <t>Das Blatt Auswertung fasst Mehrerlös und Deckungsbeitrag nach Segment zusammen.</t>
        </is>
      </c>
    </row>
    <row r="11" ht="28" customHeight="1">
      <c r="A11" s="3" t="inlineStr">
        <is>
          <t>9.</t>
        </is>
      </c>
      <c r="B11" s="4" t="inlineStr">
        <is>
          <t>Das Blatt Indexklausel rechnet Preisanpassungen nach LIK oder Produzenten- und Importpreisindex.</t>
        </is>
      </c>
    </row>
    <row r="12" ht="15" customHeight="1">
      <c r="A12" s="3" t="inlineStr">
        <is>
          <t>10.</t>
        </is>
      </c>
      <c r="B12" s="4" t="inlineStr">
        <is>
          <t>Das Blatt Nachkontrolle vergleicht Umsatz nach dem Stichtag mit der vereinbarten Erhöhung.</t>
        </is>
      </c>
    </row>
    <row r="13" ht="28" customHeight="1">
      <c r="A13" s="3" t="inlineStr">
        <is>
          <t>11.</t>
        </is>
      </c>
      <c r="B13" s="4" t="inlineStr">
        <is>
          <t>Werkverträge mit Festpreis werden rot markiert: keine nachträgliche Erhöhung (Art. 373 Abs. 1 OR).</t>
        </is>
      </c>
    </row>
    <row r="14" ht="15" customHeight="1">
      <c r="A14" s="3" t="inlineStr">
        <is>
          <t>12.</t>
        </is>
      </c>
      <c r="B14" s="4" t="inlineStr">
        <is>
          <t>Quelle Indexwerte: Bundesamt für Statistik, Medienmitteilungen 2026. Stand 18.10.2026.</t>
        </is>
      </c>
    </row>
    <row r="16">
      <c r="A16" s="3" t="inlineStr">
        <is>
          <t>Legende</t>
        </is>
      </c>
    </row>
    <row r="17">
      <c r="A17" s="5" t="n"/>
      <c r="B17" s="6" t="inlineStr">
        <is>
          <t>Eingabe (Zelle nicht geschützt)</t>
        </is>
      </c>
    </row>
    <row r="18">
      <c r="A18" s="7" t="n"/>
      <c r="B18" s="6" t="inlineStr">
        <is>
          <t>Formel (geschützt, Blattschutz ohne Passwort: Überprüfen &gt; Blattschutz aufheben)</t>
        </is>
      </c>
    </row>
    <row r="19">
      <c r="A19" s="8" t="inlineStr">
        <is>
          <t>Bsp.</t>
        </is>
      </c>
      <c r="B19" s="6" t="inlineStr">
        <is>
          <t>Beispielzeile mit fiktiven Werten, vor der Nutzung leeren</t>
        </is>
      </c>
    </row>
    <row r="21">
      <c r="A21" s="3" t="inlineStr">
        <is>
          <t>Quelle</t>
        </is>
      </c>
      <c r="B21" s="6" t="inlineStr">
        <is>
          <t>vortrieb.ch, Fachmagazin für Unternehmenswachstum in der Schweiz</t>
        </is>
      </c>
    </row>
    <row r="22">
      <c r="A22" s="3" t="inlineStr">
        <is>
          <t>Stand</t>
        </is>
      </c>
      <c r="B22" s="6" t="inlineStr">
        <is>
          <t>Oktober 2026</t>
        </is>
      </c>
    </row>
    <row r="23">
      <c r="A23" s="8" t="inlineStr">
        <is>
          <t>Hinweis</t>
        </is>
      </c>
      <c r="B23" s="8" t="inlineStr">
        <is>
          <t>Vorlage ohne Gewähr, keine Rechtsberatung im Einzelfall.</t>
        </is>
      </c>
    </row>
  </sheetData>
  <pageMargins left="0.75" right="0.75" top="1" bottom="1" header="0.5" footer="0.5"/>
  <pageSetup orientation="portrait" paperSize="9" fitToHeight="0" fitToWidth="1"/>
  <headerFooter>
    <oddHeader/>
    <oddFooter>&amp;L&amp;"Arial"&amp;8 Vorlage Vortrieb, Stand Oktober 2026. Beispielzahlen sind fiktiv.&amp;R&amp;"Arial"&amp;8 vortrieb.ch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64" customWidth="1" min="3" max="3"/>
  </cols>
  <sheetData>
    <row r="1" ht="24" customHeight="1">
      <c r="A1" s="1" t="inlineStr">
        <is>
          <t>Parameter</t>
        </is>
      </c>
    </row>
    <row r="3">
      <c r="A3" s="9" t="inlineStr">
        <is>
          <t>Parameter</t>
        </is>
      </c>
      <c r="B3" s="9" t="inlineStr">
        <is>
          <t>Wert</t>
        </is>
      </c>
      <c r="C3" s="9" t="inlineStr">
        <is>
          <t>Hinweis</t>
        </is>
      </c>
    </row>
    <row r="4">
      <c r="A4" s="7" t="inlineStr">
        <is>
          <t>Stichtag neue Preise</t>
        </is>
      </c>
      <c r="B4" s="10" t="n">
        <v>46478</v>
      </c>
      <c r="C4" s="11" t="inlineStr">
        <is>
          <t>Datum, ab dem die neuen Preise gelten.</t>
        </is>
      </c>
    </row>
    <row r="5">
      <c r="A5" s="7" t="inlineStr">
        <is>
          <t>Kostensteigerung gewichtet</t>
        </is>
      </c>
      <c r="B5" s="12">
        <f>Kostentreiber!F10</f>
        <v/>
      </c>
      <c r="C5" s="11" t="inlineStr">
        <is>
          <t>Aus Blatt Kostentreiber.</t>
        </is>
      </c>
    </row>
    <row r="6">
      <c r="A6" s="7" t="inlineStr">
        <is>
          <t>Standard-Erhöhung</t>
        </is>
      </c>
      <c r="B6" s="13" t="n">
        <v>0.035</v>
      </c>
      <c r="C6" s="11" t="inlineStr">
        <is>
          <t>Vorschlag für alle Kunden ohne Zuschlag.</t>
        </is>
      </c>
    </row>
    <row r="7">
      <c r="A7" s="7" t="inlineStr">
        <is>
          <t>Schwelle Schlüsselkunde (Umsatz CHF)</t>
        </is>
      </c>
      <c r="B7" s="14" t="n">
        <v>100000</v>
      </c>
      <c r="C7" s="11" t="inlineStr">
        <is>
          <t>Ab diesem Vorjahresumsatz gilt ein Kunde als Schlüsselkunde.</t>
        </is>
      </c>
    </row>
    <row r="8">
      <c r="A8" s="7" t="inlineStr">
        <is>
          <t>Schwelle Marge kritisch</t>
        </is>
      </c>
      <c r="B8" s="13" t="n">
        <v>0.2</v>
      </c>
      <c r="C8" s="11" t="inlineStr">
        <is>
          <t>Unter dieser DB-II-Marge gilt die Marge als kritisch.</t>
        </is>
      </c>
    </row>
    <row r="9">
      <c r="A9" s="7" t="inlineStr">
        <is>
          <t>Zuschlag Segment «Marge kritisch»</t>
        </is>
      </c>
      <c r="B9" s="13" t="n">
        <v>0.02</v>
      </c>
      <c r="C9" s="11" t="inlineStr">
        <is>
          <t>Wird zur Standard-Erhöhung addiert.</t>
        </is>
      </c>
    </row>
    <row r="10">
      <c r="A10" s="7" t="inlineStr">
        <is>
          <t>Toleranz Nachkontrolle</t>
        </is>
      </c>
      <c r="B10" s="13" t="n">
        <v>0.05</v>
      </c>
      <c r="C10" s="11" t="inlineStr">
        <is>
          <t>Abweichung in Prozentpunkten, ab der die Ampel rot wird.</t>
        </is>
      </c>
    </row>
    <row r="11">
      <c r="A11" s="7" t="inlineStr">
        <is>
          <t>Standard-Ankündigungsfrist (Tage)</t>
        </is>
      </c>
      <c r="B11" s="15" t="n">
        <v>42</v>
      </c>
      <c r="C11" s="11" t="inlineStr">
        <is>
          <t>Gilt, wenn der Vertrag keine längere Frist nennt.</t>
        </is>
      </c>
    </row>
    <row r="13">
      <c r="A13" s="16" t="inlineStr">
        <is>
          <t>Die Werte sind Beispielwerte (fiktiv). Passen Sie Stichtag, Erhöhung und Schwellen an Ihr Unternehmen an.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3:C13"/>
  </mergeCells>
  <dataValidations count="4">
    <dataValidation sqref="B4" showDropDown="0" showInputMessage="0" showErrorMessage="1" allowBlank="0" errorTitle="Stichtag" error="Bitte ein Datum ab heute eingeben." type="date" operator="greaterThanOrEqual">
      <formula1>TODAY()</formula1>
    </dataValidation>
    <dataValidation sqref="B6 B8 B9 B10" showDropDown="0" showInputMessage="0" showErrorMessage="1" allowBlank="0" errorTitle="Prozentwert" error="Bitte einen Wert zwischen 0 % und 50 % eingeben." type="decimal" operator="between">
      <formula1>0</formula1>
      <formula2>0.5</formula2>
    </dataValidation>
    <dataValidation sqref="B7" showDropDown="0" showInputMessage="0" showErrorMessage="1" allowBlank="0" errorTitle="Umsatzschwelle" error="Bitte eine ganze Zahl ab 0 eingeben." type="whole" operator="greaterThanOrEqual">
      <formula1>0</formula1>
    </dataValidation>
    <dataValidation sqref="B11" showDropDown="0" showInputMessage="0" showErrorMessage="1" allowBlank="0" errorTitle="Frist" error="Bitte eine ganze Zahl zwischen 0 und 365 eingeben." type="whole" operator="between">
      <formula1>0</formula1>
      <formula2>365</formula2>
    </dataValidation>
  </dataValidations>
  <pageMargins left="0.75" right="0.75" top="1" bottom="1" header="0.5" footer="0.5"/>
  <pageSetup orientation="portrait" paperSize="9" fitToHeight="0" fitToWidth="1"/>
  <headerFooter>
    <oddHeader/>
    <oddFooter>&amp;L&amp;"Arial"&amp;8 Vorlage Vortrieb, Stand Oktober 2026. Beispielzahlen sind fiktiv.&amp;R&amp;"Arial"&amp;8 vortrieb.ch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0" customWidth="1" min="4" max="4"/>
    <col width="12" customWidth="1" min="5" max="5"/>
    <col width="12" customWidth="1" min="6" max="6"/>
    <col width="28" customWidth="1" min="7" max="7"/>
    <col width="34" customWidth="1" min="8" max="8"/>
  </cols>
  <sheetData>
    <row r="1" ht="24" customHeight="1">
      <c r="A1" s="1" t="inlineStr">
        <is>
          <t>Kostentreiber</t>
        </is>
      </c>
    </row>
    <row r="2">
      <c r="A2" s="16" t="inlineStr">
        <is>
          <t>Bsp.: Zeilen 4 bis 8 sind fiktive Beispielwerte. Ersetzen Sie sie durch Ihre Kostenblöcke.</t>
        </is>
      </c>
    </row>
    <row r="3" ht="30" customHeight="1">
      <c r="A3" s="9" t="inlineStr">
        <is>
          <t>Kostenblock</t>
        </is>
      </c>
      <c r="B3" s="9" t="inlineStr">
        <is>
          <t>Kosten Vorjahr CHF</t>
        </is>
      </c>
      <c r="C3" s="9" t="inlineStr">
        <is>
          <t>Kosten Plan CHF</t>
        </is>
      </c>
      <c r="D3" s="9" t="inlineStr">
        <is>
          <t>Anteil</t>
        </is>
      </c>
      <c r="E3" s="9" t="inlineStr">
        <is>
          <t>Veränderung</t>
        </is>
      </c>
      <c r="F3" s="9" t="inlineStr">
        <is>
          <t>Gewichteter Beitrag</t>
        </is>
      </c>
      <c r="G3" s="9" t="inlineStr">
        <is>
          <t>Beleg</t>
        </is>
      </c>
      <c r="H3" s="9" t="inlineStr">
        <is>
          <t>Referenzindex</t>
        </is>
      </c>
    </row>
    <row r="4">
      <c r="A4" s="5" t="inlineStr">
        <is>
          <t>Material</t>
        </is>
      </c>
      <c r="B4" s="14" t="n">
        <v>450000</v>
      </c>
      <c r="C4" s="14" t="n">
        <v>463500</v>
      </c>
      <c r="D4" s="17">
        <f>IF($B$10=0,"",B4/$B$10)</f>
        <v/>
      </c>
      <c r="E4" s="17">
        <f>IF(B4=0,"",C4/B4-1)</f>
        <v/>
      </c>
      <c r="F4" s="12">
        <f>IF(OR(B4=0,$B$10=0),0,D4*E4)</f>
        <v/>
      </c>
      <c r="G4" s="18" t="inlineStr">
        <is>
          <t>Preisschreiben Lieferanten</t>
        </is>
      </c>
      <c r="H4" s="18" t="inlineStr">
        <is>
          <t>Produzenten- und Importpreisindex, Teilindex Produktgruppe</t>
        </is>
      </c>
    </row>
    <row r="5">
      <c r="A5" s="5" t="inlineStr">
        <is>
          <t>Personal</t>
        </is>
      </c>
      <c r="B5" s="14" t="n">
        <v>300000</v>
      </c>
      <c r="C5" s="14" t="n">
        <v>306000</v>
      </c>
      <c r="D5" s="17">
        <f>IF($B$10=0,"",B5/$B$10)</f>
        <v/>
      </c>
      <c r="E5" s="17">
        <f>IF(B5=0,"",C5/B5-1)</f>
        <v/>
      </c>
      <c r="F5" s="12">
        <f>IF(OR(B5=0,$B$10=0),0,D5*E5)</f>
        <v/>
      </c>
      <c r="G5" s="18" t="inlineStr">
        <is>
          <t>Lohnrunde 2027</t>
        </is>
      </c>
      <c r="H5" s="18" t="inlineStr">
        <is>
          <t>Nominallohnindex BFS</t>
        </is>
      </c>
    </row>
    <row r="6">
      <c r="A6" s="5" t="inlineStr">
        <is>
          <t>Energie</t>
        </is>
      </c>
      <c r="B6" s="14" t="n">
        <v>80000</v>
      </c>
      <c r="C6" s="14" t="n">
        <v>84000</v>
      </c>
      <c r="D6" s="17">
        <f>IF($B$10=0,"",B6/$B$10)</f>
        <v/>
      </c>
      <c r="E6" s="17">
        <f>IF(B6=0,"",C6/B6-1)</f>
        <v/>
      </c>
      <c r="F6" s="12">
        <f>IF(OR(B6=0,$B$10=0),0,D6*E6)</f>
        <v/>
      </c>
      <c r="G6" s="18" t="inlineStr">
        <is>
          <t>Energievertrag 2027</t>
        </is>
      </c>
      <c r="H6" s="18" t="n"/>
    </row>
    <row r="7">
      <c r="A7" s="5" t="inlineStr">
        <is>
          <t>Transport und Logistik</t>
        </is>
      </c>
      <c r="B7" s="14" t="n">
        <v>70000</v>
      </c>
      <c r="C7" s="14" t="n">
        <v>72100</v>
      </c>
      <c r="D7" s="17">
        <f>IF($B$10=0,"",B7/$B$10)</f>
        <v/>
      </c>
      <c r="E7" s="17">
        <f>IF(B7=0,"",C7/B7-1)</f>
        <v/>
      </c>
      <c r="F7" s="12">
        <f>IF(OR(B7=0,$B$10=0),0,D7*E7)</f>
        <v/>
      </c>
      <c r="G7" s="18" t="inlineStr">
        <is>
          <t>Tarifschreiben Spediteur</t>
        </is>
      </c>
      <c r="H7" s="18" t="n"/>
    </row>
    <row r="8">
      <c r="A8" s="5" t="inlineStr">
        <is>
          <t>Übrige variable Kosten</t>
        </is>
      </c>
      <c r="B8" s="14" t="n">
        <v>100000</v>
      </c>
      <c r="C8" s="14" t="n">
        <v>101000</v>
      </c>
      <c r="D8" s="17">
        <f>IF($B$10=0,"",B8/$B$10)</f>
        <v/>
      </c>
      <c r="E8" s="17">
        <f>IF(B8=0,"",C8/B8-1)</f>
        <v/>
      </c>
      <c r="F8" s="12">
        <f>IF(OR(B8=0,$B$10=0),0,D8*E8)</f>
        <v/>
      </c>
      <c r="G8" s="18" t="n"/>
      <c r="H8" s="18" t="n"/>
    </row>
    <row r="9">
      <c r="A9" s="5" t="n"/>
      <c r="B9" s="14" t="n"/>
      <c r="C9" s="14" t="n"/>
      <c r="D9" s="17">
        <f>IF($B$10=0,"",B9/$B$10)</f>
        <v/>
      </c>
      <c r="E9" s="17">
        <f>IF(B9=0,"",C9/B9-1)</f>
        <v/>
      </c>
      <c r="F9" s="12">
        <f>IF(OR(B9=0,$B$10=0),0,D9*E9)</f>
        <v/>
      </c>
      <c r="G9" s="18" t="n"/>
      <c r="H9" s="18" t="n"/>
    </row>
    <row r="10">
      <c r="A10" s="19" t="inlineStr">
        <is>
          <t>Total</t>
        </is>
      </c>
      <c r="B10" s="20">
        <f>SUM(B4:B9)</f>
        <v/>
      </c>
      <c r="C10" s="20">
        <f>SUM(C4:C9)</f>
        <v/>
      </c>
      <c r="D10" s="21">
        <f>SUM(D4:D9)</f>
        <v/>
      </c>
      <c r="E10" s="22">
        <f>IF(B10=0,"",C10/B10-1)</f>
        <v/>
      </c>
      <c r="F10" s="22">
        <f>SUM(F4:F9)</f>
        <v/>
      </c>
      <c r="G10" s="23" t="n"/>
      <c r="H10" s="23" t="n"/>
    </row>
    <row r="12">
      <c r="A12" s="24" t="inlineStr">
        <is>
          <t>Nur Kosten erfassen, die dem Kundengeschäft zugeordnet sind. F10 und E10 müssen übereinstimmen.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A12:H12"/>
    <mergeCell ref="A2:H2"/>
  </mergeCells>
  <dataValidations count="1">
    <dataValidation sqref="B4:C9" showDropDown="0" showInputMessage="0" showErrorMessage="1" allowBlank="0" errorTitle="Betrag" error="Bitte einen Betrag ab 0 eingeben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&amp;L&amp;"Arial"&amp;8 Vorlage Vortrieb, Stand Oktober 2026. Beispielzahlen sind fiktiv.&amp;R&amp;"Arial"&amp;8 vortrieb.ch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B20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32" customWidth="1" min="3" max="3"/>
    <col width="11" customWidth="1" min="4" max="4"/>
    <col width="15" customWidth="1" min="5" max="5"/>
    <col width="13" customWidth="1" min="6" max="6"/>
    <col width="13" customWidth="1" min="7" max="7"/>
    <col width="13" customWidth="1" min="8" max="8"/>
    <col width="12" customWidth="1" min="9" max="9"/>
    <col width="12" customWidth="1" min="10" max="10"/>
    <col width="10" customWidth="1" min="11" max="11"/>
    <col width="15" customWidth="1" min="12" max="12"/>
    <col width="12" customWidth="1" min="13" max="13"/>
    <col width="12" customWidth="1" min="14" max="14"/>
    <col width="13" customWidth="1" min="15" max="15"/>
    <col width="14" customWidth="1" min="16" max="16"/>
    <col width="11" customWidth="1" min="17" max="17"/>
    <col width="13" customWidth="1" min="18" max="18"/>
    <col width="13" customWidth="1" min="19" max="19"/>
    <col width="12" customWidth="1" min="20" max="20"/>
    <col width="15" customWidth="1" min="21" max="21"/>
    <col width="12" customWidth="1" min="22" max="22"/>
    <col width="16" customWidth="1" min="23" max="23"/>
    <col width="22" customWidth="1" min="24" max="24"/>
    <col width="11" customWidth="1" min="25" max="25"/>
    <col width="15" customWidth="1" min="26" max="26"/>
    <col width="14" customWidth="1" min="27" max="27"/>
    <col width="30" customWidth="1" min="28" max="28"/>
  </cols>
  <sheetData>
    <row r="1" ht="24" customHeight="1">
      <c r="A1" s="1" t="inlineStr">
        <is>
          <t>Kunden</t>
        </is>
      </c>
    </row>
    <row r="2">
      <c r="A2" s="16" t="inlineStr">
        <is>
          <t>Bsp.: Zeilen 4 bis 8 (K-1001 bis K-1005) sind fiktive Beispielkunden. Vor der Nutzung die grau hinterlegten Zellen dieser Zeilen leeren.</t>
        </is>
      </c>
    </row>
    <row r="3" ht="58" customHeight="1">
      <c r="A3" s="9" t="inlineStr">
        <is>
          <t>Kunden-Nr</t>
        </is>
      </c>
      <c r="B3" s="9" t="inlineStr">
        <is>
          <t>Kunde</t>
        </is>
      </c>
      <c r="C3" s="9" t="inlineStr">
        <is>
          <t>Vertragstyp</t>
        </is>
      </c>
      <c r="D3" s="9" t="inlineStr">
        <is>
          <t>Preisklausel im Vertrag</t>
        </is>
      </c>
      <c r="E3" s="9" t="inlineStr">
        <is>
          <t>Ankündigungsfrist Vertrag (Tage)</t>
        </is>
      </c>
      <c r="F3" s="9" t="inlineStr">
        <is>
          <t>Umsatz netto Vorjahr CHF</t>
        </is>
      </c>
      <c r="G3" s="9" t="inlineStr">
        <is>
          <t>Variable Kosten Vorjahr CHF</t>
        </is>
      </c>
      <c r="H3" s="9" t="inlineStr">
        <is>
          <t>Direkte Kundenkosten CHF</t>
        </is>
      </c>
      <c r="I3" s="9" t="inlineStr">
        <is>
          <t>DB I CHF</t>
        </is>
      </c>
      <c r="J3" s="9" t="inlineStr">
        <is>
          <t>DB II CHF</t>
        </is>
      </c>
      <c r="K3" s="9" t="inlineStr">
        <is>
          <t>DB-II-Marge</t>
        </is>
      </c>
      <c r="L3" s="9" t="inlineStr">
        <is>
          <t>Segment</t>
        </is>
      </c>
      <c r="M3" s="9" t="inlineStr">
        <is>
          <t>Erhöhung für gleichen DB I in CHF</t>
        </is>
      </c>
      <c r="N3" s="9" t="inlineStr">
        <is>
          <t>Erhöhung für gleiche DB-I-Marge</t>
        </is>
      </c>
      <c r="O3" s="9" t="inlineStr">
        <is>
          <t>Vorgeschlagene Erhöhung</t>
        </is>
      </c>
      <c r="P3" s="9" t="inlineStr">
        <is>
          <t>Geplante Erhöhung (überschreibt O)</t>
        </is>
      </c>
      <c r="Q3" s="9" t="inlineStr">
        <is>
          <t>Wirksame Erhöhung</t>
        </is>
      </c>
      <c r="R3" s="9" t="inlineStr">
        <is>
          <t>Neuer Umsatz bei gleicher Menge CHF</t>
        </is>
      </c>
      <c r="S3" s="9" t="inlineStr">
        <is>
          <t>Neuer DB I bei gleicher Menge CHF</t>
        </is>
      </c>
      <c r="T3" s="9" t="inlineStr">
        <is>
          <t>Mehr-DB gegenüber Vorjahr CHF</t>
        </is>
      </c>
      <c r="U3" s="9" t="inlineStr">
        <is>
          <t>Max. Mengenrückgang bis DB I wie Vorjahr</t>
        </is>
      </c>
      <c r="V3" s="9" t="inlineStr">
        <is>
          <t>Briefversand spätestens</t>
        </is>
      </c>
      <c r="W3" s="9" t="inlineStr">
        <is>
          <t>Gespräch spätestens (Schlüsselkunden)</t>
        </is>
      </c>
      <c r="X3" s="9" t="inlineStr">
        <is>
          <t>Gegenleistung bei Ausnahme</t>
        </is>
      </c>
      <c r="Y3" s="9" t="inlineStr">
        <is>
          <t>Vereinbarte Erhöhung</t>
        </is>
      </c>
      <c r="Z3" s="9" t="inlineStr">
        <is>
          <t>Status</t>
        </is>
      </c>
      <c r="AA3" s="9" t="inlineStr">
        <is>
          <t>Verantwortlich</t>
        </is>
      </c>
      <c r="AB3" s="9" t="inlineStr">
        <is>
          <t>Bemerkungen</t>
        </is>
      </c>
    </row>
    <row r="4">
      <c r="A4" s="25" t="inlineStr">
        <is>
          <t>K-1001</t>
        </is>
      </c>
      <c r="B4" s="25" t="inlineStr">
        <is>
          <t>Kunde Alpha AG</t>
        </is>
      </c>
      <c r="C4" s="25" t="inlineStr">
        <is>
          <t>Rahmenvertrag mit Preisklausel</t>
        </is>
      </c>
      <c r="D4" s="25" t="inlineStr">
        <is>
          <t>Ja</t>
        </is>
      </c>
      <c r="E4" s="15" t="n">
        <v>90</v>
      </c>
      <c r="F4" s="14" t="n">
        <v>420000</v>
      </c>
      <c r="G4" s="14" t="n">
        <v>273000</v>
      </c>
      <c r="H4" s="14" t="n">
        <v>18000</v>
      </c>
      <c r="I4" s="26">
        <f>IF(F4="","",F4-G4)</f>
        <v/>
      </c>
      <c r="J4" s="26">
        <f>IF(F4="","",I4-H4)</f>
        <v/>
      </c>
      <c r="K4" s="17">
        <f>IF(OR(F4="",F4=0),"",J4/F4)</f>
        <v/>
      </c>
      <c r="L4" s="7">
        <f>IF(F4="","",IF(F4&gt;=SchwelleUmsatz,"Schlüsselkunde",IF(K4&lt;SchwelleMarge,"Marge kritisch","Standard")))</f>
        <v/>
      </c>
      <c r="M4" s="12">
        <f>IF(OR(F4="",F4=0),"",KostenSteigerung*G4/F4)</f>
        <v/>
      </c>
      <c r="N4" s="12">
        <f>IF(F4="","",KostenSteigerung)</f>
        <v/>
      </c>
      <c r="O4" s="17">
        <f>IF(F4="","",IF(L4="Marge kritisch",StdErhoehung+ZuschlagKritisch,StdErhoehung))</f>
        <v/>
      </c>
      <c r="P4" s="13" t="n"/>
      <c r="Q4" s="17">
        <f>IF(F4="","",IF(P4="",O4,P4))</f>
        <v/>
      </c>
      <c r="R4" s="26">
        <f>IF(F4="","",F4*(1+Q4))</f>
        <v/>
      </c>
      <c r="S4" s="26">
        <f>IF(F4="","",R4-G4*(1+KostenSteigerung))</f>
        <v/>
      </c>
      <c r="T4" s="26">
        <f>IF(F4="","",S4-I4)</f>
        <v/>
      </c>
      <c r="U4" s="17">
        <f>IF(F4="","",IF(S4&lt;=0,"n. a.",1-I4/S4))</f>
        <v/>
      </c>
      <c r="V4" s="27">
        <f>IF(F4="","",Stichtag-IF(E4="",StdFrist,MAX(StdFrist,E4)))</f>
        <v/>
      </c>
      <c r="W4" s="27">
        <f>IF(L4="Schlüsselkunde",V4-14,"")</f>
        <v/>
      </c>
      <c r="X4" s="25" t="n"/>
      <c r="Y4" s="13" t="n"/>
      <c r="Z4" s="25" t="inlineStr">
        <is>
          <t>offen</t>
        </is>
      </c>
      <c r="AA4" s="25" t="n"/>
      <c r="AB4" s="28" t="inlineStr">
        <is>
          <t>Beispiel (fiktiv), vor Nutzung leeren</t>
        </is>
      </c>
    </row>
    <row r="5">
      <c r="A5" s="25" t="inlineStr">
        <is>
          <t>K-1002</t>
        </is>
      </c>
      <c r="B5" s="25" t="inlineStr">
        <is>
          <t>Kunde Beta GmbH</t>
        </is>
      </c>
      <c r="C5" s="25" t="inlineStr">
        <is>
          <t>Rahmenvertrag ohne Preisklausel</t>
        </is>
      </c>
      <c r="D5" s="25" t="inlineStr">
        <is>
          <t>Nein</t>
        </is>
      </c>
      <c r="E5" s="15" t="n"/>
      <c r="F5" s="14" t="n">
        <v>150000</v>
      </c>
      <c r="G5" s="14" t="n">
        <v>112500</v>
      </c>
      <c r="H5" s="14" t="n">
        <v>9000</v>
      </c>
      <c r="I5" s="26">
        <f>IF(F5="","",F5-G5)</f>
        <v/>
      </c>
      <c r="J5" s="26">
        <f>IF(F5="","",I5-H5)</f>
        <v/>
      </c>
      <c r="K5" s="17">
        <f>IF(OR(F5="",F5=0),"",J5/F5)</f>
        <v/>
      </c>
      <c r="L5" s="7">
        <f>IF(F5="","",IF(F5&gt;=SchwelleUmsatz,"Schlüsselkunde",IF(K5&lt;SchwelleMarge,"Marge kritisch","Standard")))</f>
        <v/>
      </c>
      <c r="M5" s="12">
        <f>IF(OR(F5="",F5=0),"",KostenSteigerung*G5/F5)</f>
        <v/>
      </c>
      <c r="N5" s="12">
        <f>IF(F5="","",KostenSteigerung)</f>
        <v/>
      </c>
      <c r="O5" s="17">
        <f>IF(F5="","",IF(L5="Marge kritisch",StdErhoehung+ZuschlagKritisch,StdErhoehung))</f>
        <v/>
      </c>
      <c r="P5" s="13" t="n"/>
      <c r="Q5" s="17">
        <f>IF(F5="","",IF(P5="",O5,P5))</f>
        <v/>
      </c>
      <c r="R5" s="26">
        <f>IF(F5="","",F5*(1+Q5))</f>
        <v/>
      </c>
      <c r="S5" s="26">
        <f>IF(F5="","",R5-G5*(1+KostenSteigerung))</f>
        <v/>
      </c>
      <c r="T5" s="26">
        <f>IF(F5="","",S5-I5)</f>
        <v/>
      </c>
      <c r="U5" s="17">
        <f>IF(F5="","",IF(S5&lt;=0,"n. a.",1-I5/S5))</f>
        <v/>
      </c>
      <c r="V5" s="27">
        <f>IF(F5="","",Stichtag-IF(E5="",StdFrist,MAX(StdFrist,E5)))</f>
        <v/>
      </c>
      <c r="W5" s="27">
        <f>IF(L5="Schlüsselkunde",V5-14,"")</f>
        <v/>
      </c>
      <c r="X5" s="25" t="n"/>
      <c r="Y5" s="13" t="n"/>
      <c r="Z5" s="25" t="inlineStr">
        <is>
          <t>offen</t>
        </is>
      </c>
      <c r="AA5" s="25" t="n"/>
      <c r="AB5" s="28" t="inlineStr">
        <is>
          <t>Beispiel (fiktiv), vor Nutzung leeren</t>
        </is>
      </c>
    </row>
    <row r="6">
      <c r="A6" s="25" t="inlineStr">
        <is>
          <t>K-1003</t>
        </is>
      </c>
      <c r="B6" s="25" t="inlineStr">
        <is>
          <t>Kunde Gamma AG</t>
        </is>
      </c>
      <c r="C6" s="25" t="inlineStr">
        <is>
          <t>Einzelbestellung ohne Rahmenvertrag</t>
        </is>
      </c>
      <c r="D6" s="25" t="inlineStr">
        <is>
          <t>Nein</t>
        </is>
      </c>
      <c r="E6" s="15" t="n"/>
      <c r="F6" s="14" t="n">
        <v>60000</v>
      </c>
      <c r="G6" s="14" t="n">
        <v>48000</v>
      </c>
      <c r="H6" s="14" t="n">
        <v>4500</v>
      </c>
      <c r="I6" s="26">
        <f>IF(F6="","",F6-G6)</f>
        <v/>
      </c>
      <c r="J6" s="26">
        <f>IF(F6="","",I6-H6)</f>
        <v/>
      </c>
      <c r="K6" s="17">
        <f>IF(OR(F6="",F6=0),"",J6/F6)</f>
        <v/>
      </c>
      <c r="L6" s="7">
        <f>IF(F6="","",IF(F6&gt;=SchwelleUmsatz,"Schlüsselkunde",IF(K6&lt;SchwelleMarge,"Marge kritisch","Standard")))</f>
        <v/>
      </c>
      <c r="M6" s="12">
        <f>IF(OR(F6="",F6=0),"",KostenSteigerung*G6/F6)</f>
        <v/>
      </c>
      <c r="N6" s="12">
        <f>IF(F6="","",KostenSteigerung)</f>
        <v/>
      </c>
      <c r="O6" s="17">
        <f>IF(F6="","",IF(L6="Marge kritisch",StdErhoehung+ZuschlagKritisch,StdErhoehung))</f>
        <v/>
      </c>
      <c r="P6" s="13" t="n"/>
      <c r="Q6" s="17">
        <f>IF(F6="","",IF(P6="",O6,P6))</f>
        <v/>
      </c>
      <c r="R6" s="26">
        <f>IF(F6="","",F6*(1+Q6))</f>
        <v/>
      </c>
      <c r="S6" s="26">
        <f>IF(F6="","",R6-G6*(1+KostenSteigerung))</f>
        <v/>
      </c>
      <c r="T6" s="26">
        <f>IF(F6="","",S6-I6)</f>
        <v/>
      </c>
      <c r="U6" s="17">
        <f>IF(F6="","",IF(S6&lt;=0,"n. a.",1-I6/S6))</f>
        <v/>
      </c>
      <c r="V6" s="27">
        <f>IF(F6="","",Stichtag-IF(E6="",StdFrist,MAX(StdFrist,E6)))</f>
        <v/>
      </c>
      <c r="W6" s="27">
        <f>IF(L6="Schlüsselkunde",V6-14,"")</f>
        <v/>
      </c>
      <c r="X6" s="25" t="n"/>
      <c r="Y6" s="13" t="n"/>
      <c r="Z6" s="25" t="inlineStr">
        <is>
          <t>offen</t>
        </is>
      </c>
      <c r="AA6" s="25" t="n"/>
      <c r="AB6" s="28" t="inlineStr">
        <is>
          <t>Beispiel (fiktiv), vor Nutzung leeren</t>
        </is>
      </c>
    </row>
    <row r="7">
      <c r="A7" s="25" t="inlineStr">
        <is>
          <t>K-1004</t>
        </is>
      </c>
      <c r="B7" s="25" t="inlineStr">
        <is>
          <t>Kunde Delta GmbH</t>
        </is>
      </c>
      <c r="C7" s="25" t="inlineStr">
        <is>
          <t>Auftrag (Dienstleistung)</t>
        </is>
      </c>
      <c r="D7" s="25" t="inlineStr">
        <is>
          <t>Nein</t>
        </is>
      </c>
      <c r="E7" s="15" t="n"/>
      <c r="F7" s="14" t="n">
        <v>95000</v>
      </c>
      <c r="G7" s="14" t="n">
        <v>57000</v>
      </c>
      <c r="H7" s="14" t="n">
        <v>3000</v>
      </c>
      <c r="I7" s="26">
        <f>IF(F7="","",F7-G7)</f>
        <v/>
      </c>
      <c r="J7" s="26">
        <f>IF(F7="","",I7-H7)</f>
        <v/>
      </c>
      <c r="K7" s="17">
        <f>IF(OR(F7="",F7=0),"",J7/F7)</f>
        <v/>
      </c>
      <c r="L7" s="7">
        <f>IF(F7="","",IF(F7&gt;=SchwelleUmsatz,"Schlüsselkunde",IF(K7&lt;SchwelleMarge,"Marge kritisch","Standard")))</f>
        <v/>
      </c>
      <c r="M7" s="12">
        <f>IF(OR(F7="",F7=0),"",KostenSteigerung*G7/F7)</f>
        <v/>
      </c>
      <c r="N7" s="12">
        <f>IF(F7="","",KostenSteigerung)</f>
        <v/>
      </c>
      <c r="O7" s="17">
        <f>IF(F7="","",IF(L7="Marge kritisch",StdErhoehung+ZuschlagKritisch,StdErhoehung))</f>
        <v/>
      </c>
      <c r="P7" s="13" t="n">
        <v>0.03</v>
      </c>
      <c r="Q7" s="17">
        <f>IF(F7="","",IF(P7="",O7,P7))</f>
        <v/>
      </c>
      <c r="R7" s="26">
        <f>IF(F7="","",F7*(1+Q7))</f>
        <v/>
      </c>
      <c r="S7" s="26">
        <f>IF(F7="","",R7-G7*(1+KostenSteigerung))</f>
        <v/>
      </c>
      <c r="T7" s="26">
        <f>IF(F7="","",S7-I7)</f>
        <v/>
      </c>
      <c r="U7" s="17">
        <f>IF(F7="","",IF(S7&lt;=0,"n. a.",1-I7/S7))</f>
        <v/>
      </c>
      <c r="V7" s="27">
        <f>IF(F7="","",Stichtag-IF(E7="",StdFrist,MAX(StdFrist,E7)))</f>
        <v/>
      </c>
      <c r="W7" s="27">
        <f>IF(L7="Schlüsselkunde",V7-14,"")</f>
        <v/>
      </c>
      <c r="X7" s="25" t="n"/>
      <c r="Y7" s="13" t="n"/>
      <c r="Z7" s="25" t="inlineStr">
        <is>
          <t>offen</t>
        </is>
      </c>
      <c r="AA7" s="25" t="n"/>
      <c r="AB7" s="28" t="inlineStr">
        <is>
          <t>Beispiel (fiktiv), vor Nutzung leeren</t>
        </is>
      </c>
    </row>
    <row r="8">
      <c r="A8" s="25" t="inlineStr">
        <is>
          <t>K-1005</t>
        </is>
      </c>
      <c r="B8" s="25" t="inlineStr">
        <is>
          <t>Kunde Epsilon AG</t>
        </is>
      </c>
      <c r="C8" s="25" t="inlineStr">
        <is>
          <t>Einzelbestellung ohne Rahmenvertrag</t>
        </is>
      </c>
      <c r="D8" s="25" t="inlineStr">
        <is>
          <t>Nein</t>
        </is>
      </c>
      <c r="E8" s="15" t="n"/>
      <c r="F8" s="14" t="n">
        <v>30000</v>
      </c>
      <c r="G8" s="14" t="n">
        <v>25500</v>
      </c>
      <c r="H8" s="14" t="n">
        <v>2500</v>
      </c>
      <c r="I8" s="26">
        <f>IF(F8="","",F8-G8)</f>
        <v/>
      </c>
      <c r="J8" s="26">
        <f>IF(F8="","",I8-H8)</f>
        <v/>
      </c>
      <c r="K8" s="17">
        <f>IF(OR(F8="",F8=0),"",J8/F8)</f>
        <v/>
      </c>
      <c r="L8" s="7">
        <f>IF(F8="","",IF(F8&gt;=SchwelleUmsatz,"Schlüsselkunde",IF(K8&lt;SchwelleMarge,"Marge kritisch","Standard")))</f>
        <v/>
      </c>
      <c r="M8" s="12">
        <f>IF(OR(F8="",F8=0),"",KostenSteigerung*G8/F8)</f>
        <v/>
      </c>
      <c r="N8" s="12">
        <f>IF(F8="","",KostenSteigerung)</f>
        <v/>
      </c>
      <c r="O8" s="17">
        <f>IF(F8="","",IF(L8="Marge kritisch",StdErhoehung+ZuschlagKritisch,StdErhoehung))</f>
        <v/>
      </c>
      <c r="P8" s="13" t="n"/>
      <c r="Q8" s="17">
        <f>IF(F8="","",IF(P8="",O8,P8))</f>
        <v/>
      </c>
      <c r="R8" s="26">
        <f>IF(F8="","",F8*(1+Q8))</f>
        <v/>
      </c>
      <c r="S8" s="26">
        <f>IF(F8="","",R8-G8*(1+KostenSteigerung))</f>
        <v/>
      </c>
      <c r="T8" s="26">
        <f>IF(F8="","",S8-I8)</f>
        <v/>
      </c>
      <c r="U8" s="17">
        <f>IF(F8="","",IF(S8&lt;=0,"n. a.",1-I8/S8))</f>
        <v/>
      </c>
      <c r="V8" s="27">
        <f>IF(F8="","",Stichtag-IF(E8="",StdFrist,MAX(StdFrist,E8)))</f>
        <v/>
      </c>
      <c r="W8" s="27">
        <f>IF(L8="Schlüsselkunde",V8-14,"")</f>
        <v/>
      </c>
      <c r="X8" s="25" t="n"/>
      <c r="Y8" s="13" t="n"/>
      <c r="Z8" s="25" t="inlineStr">
        <is>
          <t>offen</t>
        </is>
      </c>
      <c r="AA8" s="25" t="n"/>
      <c r="AB8" s="28" t="inlineStr">
        <is>
          <t>Beispiel (fiktiv), vor Nutzung leeren</t>
        </is>
      </c>
    </row>
    <row r="9">
      <c r="A9" s="25" t="n"/>
      <c r="B9" s="25" t="n"/>
      <c r="C9" s="25" t="n"/>
      <c r="D9" s="25" t="n"/>
      <c r="E9" s="15" t="n"/>
      <c r="F9" s="14" t="n"/>
      <c r="G9" s="14" t="n"/>
      <c r="H9" s="14" t="n"/>
      <c r="I9" s="26">
        <f>IF(F9="","",F9-G9)</f>
        <v/>
      </c>
      <c r="J9" s="26">
        <f>IF(F9="","",I9-H9)</f>
        <v/>
      </c>
      <c r="K9" s="17">
        <f>IF(OR(F9="",F9=0),"",J9/F9)</f>
        <v/>
      </c>
      <c r="L9" s="7">
        <f>IF(F9="","",IF(F9&gt;=SchwelleUmsatz,"Schlüsselkunde",IF(K9&lt;SchwelleMarge,"Marge kritisch","Standard")))</f>
        <v/>
      </c>
      <c r="M9" s="12">
        <f>IF(OR(F9="",F9=0),"",KostenSteigerung*G9/F9)</f>
        <v/>
      </c>
      <c r="N9" s="12">
        <f>IF(F9="","",KostenSteigerung)</f>
        <v/>
      </c>
      <c r="O9" s="17">
        <f>IF(F9="","",IF(L9="Marge kritisch",StdErhoehung+ZuschlagKritisch,StdErhoehung))</f>
        <v/>
      </c>
      <c r="P9" s="13" t="n"/>
      <c r="Q9" s="17">
        <f>IF(F9="","",IF(P9="",O9,P9))</f>
        <v/>
      </c>
      <c r="R9" s="26">
        <f>IF(F9="","",F9*(1+Q9))</f>
        <v/>
      </c>
      <c r="S9" s="26">
        <f>IF(F9="","",R9-G9*(1+KostenSteigerung))</f>
        <v/>
      </c>
      <c r="T9" s="26">
        <f>IF(F9="","",S9-I9)</f>
        <v/>
      </c>
      <c r="U9" s="17">
        <f>IF(F9="","",IF(S9&lt;=0,"n. a.",1-I9/S9))</f>
        <v/>
      </c>
      <c r="V9" s="27">
        <f>IF(F9="","",Stichtag-IF(E9="",StdFrist,MAX(StdFrist,E9)))</f>
        <v/>
      </c>
      <c r="W9" s="27">
        <f>IF(L9="Schlüsselkunde",V9-14,"")</f>
        <v/>
      </c>
      <c r="X9" s="25" t="n"/>
      <c r="Y9" s="13" t="n"/>
      <c r="Z9" s="25" t="n"/>
      <c r="AA9" s="25" t="n"/>
      <c r="AB9" s="25" t="n"/>
    </row>
    <row r="10">
      <c r="A10" s="25" t="n"/>
      <c r="B10" s="25" t="n"/>
      <c r="C10" s="25" t="n"/>
      <c r="D10" s="25" t="n"/>
      <c r="E10" s="15" t="n"/>
      <c r="F10" s="14" t="n"/>
      <c r="G10" s="14" t="n"/>
      <c r="H10" s="14" t="n"/>
      <c r="I10" s="26">
        <f>IF(F10="","",F10-G10)</f>
        <v/>
      </c>
      <c r="J10" s="26">
        <f>IF(F10="","",I10-H10)</f>
        <v/>
      </c>
      <c r="K10" s="17">
        <f>IF(OR(F10="",F10=0),"",J10/F10)</f>
        <v/>
      </c>
      <c r="L10" s="7">
        <f>IF(F10="","",IF(F10&gt;=SchwelleUmsatz,"Schlüsselkunde",IF(K10&lt;SchwelleMarge,"Marge kritisch","Standard")))</f>
        <v/>
      </c>
      <c r="M10" s="12">
        <f>IF(OR(F10="",F10=0),"",KostenSteigerung*G10/F10)</f>
        <v/>
      </c>
      <c r="N10" s="12">
        <f>IF(F10="","",KostenSteigerung)</f>
        <v/>
      </c>
      <c r="O10" s="17">
        <f>IF(F10="","",IF(L10="Marge kritisch",StdErhoehung+ZuschlagKritisch,StdErhoehung))</f>
        <v/>
      </c>
      <c r="P10" s="13" t="n"/>
      <c r="Q10" s="17">
        <f>IF(F10="","",IF(P10="",O10,P10))</f>
        <v/>
      </c>
      <c r="R10" s="26">
        <f>IF(F10="","",F10*(1+Q10))</f>
        <v/>
      </c>
      <c r="S10" s="26">
        <f>IF(F10="","",R10-G10*(1+KostenSteigerung))</f>
        <v/>
      </c>
      <c r="T10" s="26">
        <f>IF(F10="","",S10-I10)</f>
        <v/>
      </c>
      <c r="U10" s="17">
        <f>IF(F10="","",IF(S10&lt;=0,"n. a.",1-I10/S10))</f>
        <v/>
      </c>
      <c r="V10" s="27">
        <f>IF(F10="","",Stichtag-IF(E10="",StdFrist,MAX(StdFrist,E10)))</f>
        <v/>
      </c>
      <c r="W10" s="27">
        <f>IF(L10="Schlüsselkunde",V10-14,"")</f>
        <v/>
      </c>
      <c r="X10" s="25" t="n"/>
      <c r="Y10" s="13" t="n"/>
      <c r="Z10" s="25" t="n"/>
      <c r="AA10" s="25" t="n"/>
      <c r="AB10" s="25" t="n"/>
    </row>
    <row r="11">
      <c r="A11" s="25" t="n"/>
      <c r="B11" s="25" t="n"/>
      <c r="C11" s="25" t="n"/>
      <c r="D11" s="25" t="n"/>
      <c r="E11" s="15" t="n"/>
      <c r="F11" s="14" t="n"/>
      <c r="G11" s="14" t="n"/>
      <c r="H11" s="14" t="n"/>
      <c r="I11" s="26">
        <f>IF(F11="","",F11-G11)</f>
        <v/>
      </c>
      <c r="J11" s="26">
        <f>IF(F11="","",I11-H11)</f>
        <v/>
      </c>
      <c r="K11" s="17">
        <f>IF(OR(F11="",F11=0),"",J11/F11)</f>
        <v/>
      </c>
      <c r="L11" s="7">
        <f>IF(F11="","",IF(F11&gt;=SchwelleUmsatz,"Schlüsselkunde",IF(K11&lt;SchwelleMarge,"Marge kritisch","Standard")))</f>
        <v/>
      </c>
      <c r="M11" s="12">
        <f>IF(OR(F11="",F11=0),"",KostenSteigerung*G11/F11)</f>
        <v/>
      </c>
      <c r="N11" s="12">
        <f>IF(F11="","",KostenSteigerung)</f>
        <v/>
      </c>
      <c r="O11" s="17">
        <f>IF(F11="","",IF(L11="Marge kritisch",StdErhoehung+ZuschlagKritisch,StdErhoehung))</f>
        <v/>
      </c>
      <c r="P11" s="13" t="n"/>
      <c r="Q11" s="17">
        <f>IF(F11="","",IF(P11="",O11,P11))</f>
        <v/>
      </c>
      <c r="R11" s="26">
        <f>IF(F11="","",F11*(1+Q11))</f>
        <v/>
      </c>
      <c r="S11" s="26">
        <f>IF(F11="","",R11-G11*(1+KostenSteigerung))</f>
        <v/>
      </c>
      <c r="T11" s="26">
        <f>IF(F11="","",S11-I11)</f>
        <v/>
      </c>
      <c r="U11" s="17">
        <f>IF(F11="","",IF(S11&lt;=0,"n. a.",1-I11/S11))</f>
        <v/>
      </c>
      <c r="V11" s="27">
        <f>IF(F11="","",Stichtag-IF(E11="",StdFrist,MAX(StdFrist,E11)))</f>
        <v/>
      </c>
      <c r="W11" s="27">
        <f>IF(L11="Schlüsselkunde",V11-14,"")</f>
        <v/>
      </c>
      <c r="X11" s="25" t="n"/>
      <c r="Y11" s="13" t="n"/>
      <c r="Z11" s="25" t="n"/>
      <c r="AA11" s="25" t="n"/>
      <c r="AB11" s="25" t="n"/>
    </row>
    <row r="12">
      <c r="A12" s="25" t="n"/>
      <c r="B12" s="25" t="n"/>
      <c r="C12" s="25" t="n"/>
      <c r="D12" s="25" t="n"/>
      <c r="E12" s="15" t="n"/>
      <c r="F12" s="14" t="n"/>
      <c r="G12" s="14" t="n"/>
      <c r="H12" s="14" t="n"/>
      <c r="I12" s="26">
        <f>IF(F12="","",F12-G12)</f>
        <v/>
      </c>
      <c r="J12" s="26">
        <f>IF(F12="","",I12-H12)</f>
        <v/>
      </c>
      <c r="K12" s="17">
        <f>IF(OR(F12="",F12=0),"",J12/F12)</f>
        <v/>
      </c>
      <c r="L12" s="7">
        <f>IF(F12="","",IF(F12&gt;=SchwelleUmsatz,"Schlüsselkunde",IF(K12&lt;SchwelleMarge,"Marge kritisch","Standard")))</f>
        <v/>
      </c>
      <c r="M12" s="12">
        <f>IF(OR(F12="",F12=0),"",KostenSteigerung*G12/F12)</f>
        <v/>
      </c>
      <c r="N12" s="12">
        <f>IF(F12="","",KostenSteigerung)</f>
        <v/>
      </c>
      <c r="O12" s="17">
        <f>IF(F12="","",IF(L12="Marge kritisch",StdErhoehung+ZuschlagKritisch,StdErhoehung))</f>
        <v/>
      </c>
      <c r="P12" s="13" t="n"/>
      <c r="Q12" s="17">
        <f>IF(F12="","",IF(P12="",O12,P12))</f>
        <v/>
      </c>
      <c r="R12" s="26">
        <f>IF(F12="","",F12*(1+Q12))</f>
        <v/>
      </c>
      <c r="S12" s="26">
        <f>IF(F12="","",R12-G12*(1+KostenSteigerung))</f>
        <v/>
      </c>
      <c r="T12" s="26">
        <f>IF(F12="","",S12-I12)</f>
        <v/>
      </c>
      <c r="U12" s="17">
        <f>IF(F12="","",IF(S12&lt;=0,"n. a.",1-I12/S12))</f>
        <v/>
      </c>
      <c r="V12" s="27">
        <f>IF(F12="","",Stichtag-IF(E12="",StdFrist,MAX(StdFrist,E12)))</f>
        <v/>
      </c>
      <c r="W12" s="27">
        <f>IF(L12="Schlüsselkunde",V12-14,"")</f>
        <v/>
      </c>
      <c r="X12" s="25" t="n"/>
      <c r="Y12" s="13" t="n"/>
      <c r="Z12" s="25" t="n"/>
      <c r="AA12" s="25" t="n"/>
      <c r="AB12" s="25" t="n"/>
    </row>
    <row r="13">
      <c r="A13" s="25" t="n"/>
      <c r="B13" s="25" t="n"/>
      <c r="C13" s="25" t="n"/>
      <c r="D13" s="25" t="n"/>
      <c r="E13" s="15" t="n"/>
      <c r="F13" s="14" t="n"/>
      <c r="G13" s="14" t="n"/>
      <c r="H13" s="14" t="n"/>
      <c r="I13" s="26">
        <f>IF(F13="","",F13-G13)</f>
        <v/>
      </c>
      <c r="J13" s="26">
        <f>IF(F13="","",I13-H13)</f>
        <v/>
      </c>
      <c r="K13" s="17">
        <f>IF(OR(F13="",F13=0),"",J13/F13)</f>
        <v/>
      </c>
      <c r="L13" s="7">
        <f>IF(F13="","",IF(F13&gt;=SchwelleUmsatz,"Schlüsselkunde",IF(K13&lt;SchwelleMarge,"Marge kritisch","Standard")))</f>
        <v/>
      </c>
      <c r="M13" s="12">
        <f>IF(OR(F13="",F13=0),"",KostenSteigerung*G13/F13)</f>
        <v/>
      </c>
      <c r="N13" s="12">
        <f>IF(F13="","",KostenSteigerung)</f>
        <v/>
      </c>
      <c r="O13" s="17">
        <f>IF(F13="","",IF(L13="Marge kritisch",StdErhoehung+ZuschlagKritisch,StdErhoehung))</f>
        <v/>
      </c>
      <c r="P13" s="13" t="n"/>
      <c r="Q13" s="17">
        <f>IF(F13="","",IF(P13="",O13,P13))</f>
        <v/>
      </c>
      <c r="R13" s="26">
        <f>IF(F13="","",F13*(1+Q13))</f>
        <v/>
      </c>
      <c r="S13" s="26">
        <f>IF(F13="","",R13-G13*(1+KostenSteigerung))</f>
        <v/>
      </c>
      <c r="T13" s="26">
        <f>IF(F13="","",S13-I13)</f>
        <v/>
      </c>
      <c r="U13" s="17">
        <f>IF(F13="","",IF(S13&lt;=0,"n. a.",1-I13/S13))</f>
        <v/>
      </c>
      <c r="V13" s="27">
        <f>IF(F13="","",Stichtag-IF(E13="",StdFrist,MAX(StdFrist,E13)))</f>
        <v/>
      </c>
      <c r="W13" s="27">
        <f>IF(L13="Schlüsselkunde",V13-14,"")</f>
        <v/>
      </c>
      <c r="X13" s="25" t="n"/>
      <c r="Y13" s="13" t="n"/>
      <c r="Z13" s="25" t="n"/>
      <c r="AA13" s="25" t="n"/>
      <c r="AB13" s="25" t="n"/>
    </row>
    <row r="14">
      <c r="A14" s="25" t="n"/>
      <c r="B14" s="25" t="n"/>
      <c r="C14" s="25" t="n"/>
      <c r="D14" s="25" t="n"/>
      <c r="E14" s="15" t="n"/>
      <c r="F14" s="14" t="n"/>
      <c r="G14" s="14" t="n"/>
      <c r="H14" s="14" t="n"/>
      <c r="I14" s="26">
        <f>IF(F14="","",F14-G14)</f>
        <v/>
      </c>
      <c r="J14" s="26">
        <f>IF(F14="","",I14-H14)</f>
        <v/>
      </c>
      <c r="K14" s="17">
        <f>IF(OR(F14="",F14=0),"",J14/F14)</f>
        <v/>
      </c>
      <c r="L14" s="7">
        <f>IF(F14="","",IF(F14&gt;=SchwelleUmsatz,"Schlüsselkunde",IF(K14&lt;SchwelleMarge,"Marge kritisch","Standard")))</f>
        <v/>
      </c>
      <c r="M14" s="12">
        <f>IF(OR(F14="",F14=0),"",KostenSteigerung*G14/F14)</f>
        <v/>
      </c>
      <c r="N14" s="12">
        <f>IF(F14="","",KostenSteigerung)</f>
        <v/>
      </c>
      <c r="O14" s="17">
        <f>IF(F14="","",IF(L14="Marge kritisch",StdErhoehung+ZuschlagKritisch,StdErhoehung))</f>
        <v/>
      </c>
      <c r="P14" s="13" t="n"/>
      <c r="Q14" s="17">
        <f>IF(F14="","",IF(P14="",O14,P14))</f>
        <v/>
      </c>
      <c r="R14" s="26">
        <f>IF(F14="","",F14*(1+Q14))</f>
        <v/>
      </c>
      <c r="S14" s="26">
        <f>IF(F14="","",R14-G14*(1+KostenSteigerung))</f>
        <v/>
      </c>
      <c r="T14" s="26">
        <f>IF(F14="","",S14-I14)</f>
        <v/>
      </c>
      <c r="U14" s="17">
        <f>IF(F14="","",IF(S14&lt;=0,"n. a.",1-I14/S14))</f>
        <v/>
      </c>
      <c r="V14" s="27">
        <f>IF(F14="","",Stichtag-IF(E14="",StdFrist,MAX(StdFrist,E14)))</f>
        <v/>
      </c>
      <c r="W14" s="27">
        <f>IF(L14="Schlüsselkunde",V14-14,"")</f>
        <v/>
      </c>
      <c r="X14" s="25" t="n"/>
      <c r="Y14" s="13" t="n"/>
      <c r="Z14" s="25" t="n"/>
      <c r="AA14" s="25" t="n"/>
      <c r="AB14" s="25" t="n"/>
    </row>
    <row r="15">
      <c r="A15" s="25" t="n"/>
      <c r="B15" s="25" t="n"/>
      <c r="C15" s="25" t="n"/>
      <c r="D15" s="25" t="n"/>
      <c r="E15" s="15" t="n"/>
      <c r="F15" s="14" t="n"/>
      <c r="G15" s="14" t="n"/>
      <c r="H15" s="14" t="n"/>
      <c r="I15" s="26">
        <f>IF(F15="","",F15-G15)</f>
        <v/>
      </c>
      <c r="J15" s="26">
        <f>IF(F15="","",I15-H15)</f>
        <v/>
      </c>
      <c r="K15" s="17">
        <f>IF(OR(F15="",F15=0),"",J15/F15)</f>
        <v/>
      </c>
      <c r="L15" s="7">
        <f>IF(F15="","",IF(F15&gt;=SchwelleUmsatz,"Schlüsselkunde",IF(K15&lt;SchwelleMarge,"Marge kritisch","Standard")))</f>
        <v/>
      </c>
      <c r="M15" s="12">
        <f>IF(OR(F15="",F15=0),"",KostenSteigerung*G15/F15)</f>
        <v/>
      </c>
      <c r="N15" s="12">
        <f>IF(F15="","",KostenSteigerung)</f>
        <v/>
      </c>
      <c r="O15" s="17">
        <f>IF(F15="","",IF(L15="Marge kritisch",StdErhoehung+ZuschlagKritisch,StdErhoehung))</f>
        <v/>
      </c>
      <c r="P15" s="13" t="n"/>
      <c r="Q15" s="17">
        <f>IF(F15="","",IF(P15="",O15,P15))</f>
        <v/>
      </c>
      <c r="R15" s="26">
        <f>IF(F15="","",F15*(1+Q15))</f>
        <v/>
      </c>
      <c r="S15" s="26">
        <f>IF(F15="","",R15-G15*(1+KostenSteigerung))</f>
        <v/>
      </c>
      <c r="T15" s="26">
        <f>IF(F15="","",S15-I15)</f>
        <v/>
      </c>
      <c r="U15" s="17">
        <f>IF(F15="","",IF(S15&lt;=0,"n. a.",1-I15/S15))</f>
        <v/>
      </c>
      <c r="V15" s="27">
        <f>IF(F15="","",Stichtag-IF(E15="",StdFrist,MAX(StdFrist,E15)))</f>
        <v/>
      </c>
      <c r="W15" s="27">
        <f>IF(L15="Schlüsselkunde",V15-14,"")</f>
        <v/>
      </c>
      <c r="X15" s="25" t="n"/>
      <c r="Y15" s="13" t="n"/>
      <c r="Z15" s="25" t="n"/>
      <c r="AA15" s="25" t="n"/>
      <c r="AB15" s="25" t="n"/>
    </row>
    <row r="16">
      <c r="A16" s="25" t="n"/>
      <c r="B16" s="25" t="n"/>
      <c r="C16" s="25" t="n"/>
      <c r="D16" s="25" t="n"/>
      <c r="E16" s="15" t="n"/>
      <c r="F16" s="14" t="n"/>
      <c r="G16" s="14" t="n"/>
      <c r="H16" s="14" t="n"/>
      <c r="I16" s="26">
        <f>IF(F16="","",F16-G16)</f>
        <v/>
      </c>
      <c r="J16" s="26">
        <f>IF(F16="","",I16-H16)</f>
        <v/>
      </c>
      <c r="K16" s="17">
        <f>IF(OR(F16="",F16=0),"",J16/F16)</f>
        <v/>
      </c>
      <c r="L16" s="7">
        <f>IF(F16="","",IF(F16&gt;=SchwelleUmsatz,"Schlüsselkunde",IF(K16&lt;SchwelleMarge,"Marge kritisch","Standard")))</f>
        <v/>
      </c>
      <c r="M16" s="12">
        <f>IF(OR(F16="",F16=0),"",KostenSteigerung*G16/F16)</f>
        <v/>
      </c>
      <c r="N16" s="12">
        <f>IF(F16="","",KostenSteigerung)</f>
        <v/>
      </c>
      <c r="O16" s="17">
        <f>IF(F16="","",IF(L16="Marge kritisch",StdErhoehung+ZuschlagKritisch,StdErhoehung))</f>
        <v/>
      </c>
      <c r="P16" s="13" t="n"/>
      <c r="Q16" s="17">
        <f>IF(F16="","",IF(P16="",O16,P16))</f>
        <v/>
      </c>
      <c r="R16" s="26">
        <f>IF(F16="","",F16*(1+Q16))</f>
        <v/>
      </c>
      <c r="S16" s="26">
        <f>IF(F16="","",R16-G16*(1+KostenSteigerung))</f>
        <v/>
      </c>
      <c r="T16" s="26">
        <f>IF(F16="","",S16-I16)</f>
        <v/>
      </c>
      <c r="U16" s="17">
        <f>IF(F16="","",IF(S16&lt;=0,"n. a.",1-I16/S16))</f>
        <v/>
      </c>
      <c r="V16" s="27">
        <f>IF(F16="","",Stichtag-IF(E16="",StdFrist,MAX(StdFrist,E16)))</f>
        <v/>
      </c>
      <c r="W16" s="27">
        <f>IF(L16="Schlüsselkunde",V16-14,"")</f>
        <v/>
      </c>
      <c r="X16" s="25" t="n"/>
      <c r="Y16" s="13" t="n"/>
      <c r="Z16" s="25" t="n"/>
      <c r="AA16" s="25" t="n"/>
      <c r="AB16" s="25" t="n"/>
    </row>
    <row r="17">
      <c r="A17" s="25" t="n"/>
      <c r="B17" s="25" t="n"/>
      <c r="C17" s="25" t="n"/>
      <c r="D17" s="25" t="n"/>
      <c r="E17" s="15" t="n"/>
      <c r="F17" s="14" t="n"/>
      <c r="G17" s="14" t="n"/>
      <c r="H17" s="14" t="n"/>
      <c r="I17" s="26">
        <f>IF(F17="","",F17-G17)</f>
        <v/>
      </c>
      <c r="J17" s="26">
        <f>IF(F17="","",I17-H17)</f>
        <v/>
      </c>
      <c r="K17" s="17">
        <f>IF(OR(F17="",F17=0),"",J17/F17)</f>
        <v/>
      </c>
      <c r="L17" s="7">
        <f>IF(F17="","",IF(F17&gt;=SchwelleUmsatz,"Schlüsselkunde",IF(K17&lt;SchwelleMarge,"Marge kritisch","Standard")))</f>
        <v/>
      </c>
      <c r="M17" s="12">
        <f>IF(OR(F17="",F17=0),"",KostenSteigerung*G17/F17)</f>
        <v/>
      </c>
      <c r="N17" s="12">
        <f>IF(F17="","",KostenSteigerung)</f>
        <v/>
      </c>
      <c r="O17" s="17">
        <f>IF(F17="","",IF(L17="Marge kritisch",StdErhoehung+ZuschlagKritisch,StdErhoehung))</f>
        <v/>
      </c>
      <c r="P17" s="13" t="n"/>
      <c r="Q17" s="17">
        <f>IF(F17="","",IF(P17="",O17,P17))</f>
        <v/>
      </c>
      <c r="R17" s="26">
        <f>IF(F17="","",F17*(1+Q17))</f>
        <v/>
      </c>
      <c r="S17" s="26">
        <f>IF(F17="","",R17-G17*(1+KostenSteigerung))</f>
        <v/>
      </c>
      <c r="T17" s="26">
        <f>IF(F17="","",S17-I17)</f>
        <v/>
      </c>
      <c r="U17" s="17">
        <f>IF(F17="","",IF(S17&lt;=0,"n. a.",1-I17/S17))</f>
        <v/>
      </c>
      <c r="V17" s="27">
        <f>IF(F17="","",Stichtag-IF(E17="",StdFrist,MAX(StdFrist,E17)))</f>
        <v/>
      </c>
      <c r="W17" s="27">
        <f>IF(L17="Schlüsselkunde",V17-14,"")</f>
        <v/>
      </c>
      <c r="X17" s="25" t="n"/>
      <c r="Y17" s="13" t="n"/>
      <c r="Z17" s="25" t="n"/>
      <c r="AA17" s="25" t="n"/>
      <c r="AB17" s="25" t="n"/>
    </row>
    <row r="18">
      <c r="A18" s="25" t="n"/>
      <c r="B18" s="25" t="n"/>
      <c r="C18" s="25" t="n"/>
      <c r="D18" s="25" t="n"/>
      <c r="E18" s="15" t="n"/>
      <c r="F18" s="14" t="n"/>
      <c r="G18" s="14" t="n"/>
      <c r="H18" s="14" t="n"/>
      <c r="I18" s="26">
        <f>IF(F18="","",F18-G18)</f>
        <v/>
      </c>
      <c r="J18" s="26">
        <f>IF(F18="","",I18-H18)</f>
        <v/>
      </c>
      <c r="K18" s="17">
        <f>IF(OR(F18="",F18=0),"",J18/F18)</f>
        <v/>
      </c>
      <c r="L18" s="7">
        <f>IF(F18="","",IF(F18&gt;=SchwelleUmsatz,"Schlüsselkunde",IF(K18&lt;SchwelleMarge,"Marge kritisch","Standard")))</f>
        <v/>
      </c>
      <c r="M18" s="12">
        <f>IF(OR(F18="",F18=0),"",KostenSteigerung*G18/F18)</f>
        <v/>
      </c>
      <c r="N18" s="12">
        <f>IF(F18="","",KostenSteigerung)</f>
        <v/>
      </c>
      <c r="O18" s="17">
        <f>IF(F18="","",IF(L18="Marge kritisch",StdErhoehung+ZuschlagKritisch,StdErhoehung))</f>
        <v/>
      </c>
      <c r="P18" s="13" t="n"/>
      <c r="Q18" s="17">
        <f>IF(F18="","",IF(P18="",O18,P18))</f>
        <v/>
      </c>
      <c r="R18" s="26">
        <f>IF(F18="","",F18*(1+Q18))</f>
        <v/>
      </c>
      <c r="S18" s="26">
        <f>IF(F18="","",R18-G18*(1+KostenSteigerung))</f>
        <v/>
      </c>
      <c r="T18" s="26">
        <f>IF(F18="","",S18-I18)</f>
        <v/>
      </c>
      <c r="U18" s="17">
        <f>IF(F18="","",IF(S18&lt;=0,"n. a.",1-I18/S18))</f>
        <v/>
      </c>
      <c r="V18" s="27">
        <f>IF(F18="","",Stichtag-IF(E18="",StdFrist,MAX(StdFrist,E18)))</f>
        <v/>
      </c>
      <c r="W18" s="27">
        <f>IF(L18="Schlüsselkunde",V18-14,"")</f>
        <v/>
      </c>
      <c r="X18" s="25" t="n"/>
      <c r="Y18" s="13" t="n"/>
      <c r="Z18" s="25" t="n"/>
      <c r="AA18" s="25" t="n"/>
      <c r="AB18" s="25" t="n"/>
    </row>
    <row r="19">
      <c r="A19" s="25" t="n"/>
      <c r="B19" s="25" t="n"/>
      <c r="C19" s="25" t="n"/>
      <c r="D19" s="25" t="n"/>
      <c r="E19" s="15" t="n"/>
      <c r="F19" s="14" t="n"/>
      <c r="G19" s="14" t="n"/>
      <c r="H19" s="14" t="n"/>
      <c r="I19" s="26">
        <f>IF(F19="","",F19-G19)</f>
        <v/>
      </c>
      <c r="J19" s="26">
        <f>IF(F19="","",I19-H19)</f>
        <v/>
      </c>
      <c r="K19" s="17">
        <f>IF(OR(F19="",F19=0),"",J19/F19)</f>
        <v/>
      </c>
      <c r="L19" s="7">
        <f>IF(F19="","",IF(F19&gt;=SchwelleUmsatz,"Schlüsselkunde",IF(K19&lt;SchwelleMarge,"Marge kritisch","Standard")))</f>
        <v/>
      </c>
      <c r="M19" s="12">
        <f>IF(OR(F19="",F19=0),"",KostenSteigerung*G19/F19)</f>
        <v/>
      </c>
      <c r="N19" s="12">
        <f>IF(F19="","",KostenSteigerung)</f>
        <v/>
      </c>
      <c r="O19" s="17">
        <f>IF(F19="","",IF(L19="Marge kritisch",StdErhoehung+ZuschlagKritisch,StdErhoehung))</f>
        <v/>
      </c>
      <c r="P19" s="13" t="n"/>
      <c r="Q19" s="17">
        <f>IF(F19="","",IF(P19="",O19,P19))</f>
        <v/>
      </c>
      <c r="R19" s="26">
        <f>IF(F19="","",F19*(1+Q19))</f>
        <v/>
      </c>
      <c r="S19" s="26">
        <f>IF(F19="","",R19-G19*(1+KostenSteigerung))</f>
        <v/>
      </c>
      <c r="T19" s="26">
        <f>IF(F19="","",S19-I19)</f>
        <v/>
      </c>
      <c r="U19" s="17">
        <f>IF(F19="","",IF(S19&lt;=0,"n. a.",1-I19/S19))</f>
        <v/>
      </c>
      <c r="V19" s="27">
        <f>IF(F19="","",Stichtag-IF(E19="",StdFrist,MAX(StdFrist,E19)))</f>
        <v/>
      </c>
      <c r="W19" s="27">
        <f>IF(L19="Schlüsselkunde",V19-14,"")</f>
        <v/>
      </c>
      <c r="X19" s="25" t="n"/>
      <c r="Y19" s="13" t="n"/>
      <c r="Z19" s="25" t="n"/>
      <c r="AA19" s="25" t="n"/>
      <c r="AB19" s="25" t="n"/>
    </row>
    <row r="20">
      <c r="A20" s="25" t="n"/>
      <c r="B20" s="25" t="n"/>
      <c r="C20" s="25" t="n"/>
      <c r="D20" s="25" t="n"/>
      <c r="E20" s="15" t="n"/>
      <c r="F20" s="14" t="n"/>
      <c r="G20" s="14" t="n"/>
      <c r="H20" s="14" t="n"/>
      <c r="I20" s="26">
        <f>IF(F20="","",F20-G20)</f>
        <v/>
      </c>
      <c r="J20" s="26">
        <f>IF(F20="","",I20-H20)</f>
        <v/>
      </c>
      <c r="K20" s="17">
        <f>IF(OR(F20="",F20=0),"",J20/F20)</f>
        <v/>
      </c>
      <c r="L20" s="7">
        <f>IF(F20="","",IF(F20&gt;=SchwelleUmsatz,"Schlüsselkunde",IF(K20&lt;SchwelleMarge,"Marge kritisch","Standard")))</f>
        <v/>
      </c>
      <c r="M20" s="12">
        <f>IF(OR(F20="",F20=0),"",KostenSteigerung*G20/F20)</f>
        <v/>
      </c>
      <c r="N20" s="12">
        <f>IF(F20="","",KostenSteigerung)</f>
        <v/>
      </c>
      <c r="O20" s="17">
        <f>IF(F20="","",IF(L20="Marge kritisch",StdErhoehung+ZuschlagKritisch,StdErhoehung))</f>
        <v/>
      </c>
      <c r="P20" s="13" t="n"/>
      <c r="Q20" s="17">
        <f>IF(F20="","",IF(P20="",O20,P20))</f>
        <v/>
      </c>
      <c r="R20" s="26">
        <f>IF(F20="","",F20*(1+Q20))</f>
        <v/>
      </c>
      <c r="S20" s="26">
        <f>IF(F20="","",R20-G20*(1+KostenSteigerung))</f>
        <v/>
      </c>
      <c r="T20" s="26">
        <f>IF(F20="","",S20-I20)</f>
        <v/>
      </c>
      <c r="U20" s="17">
        <f>IF(F20="","",IF(S20&lt;=0,"n. a.",1-I20/S20))</f>
        <v/>
      </c>
      <c r="V20" s="27">
        <f>IF(F20="","",Stichtag-IF(E20="",StdFrist,MAX(StdFrist,E20)))</f>
        <v/>
      </c>
      <c r="W20" s="27">
        <f>IF(L20="Schlüsselkunde",V20-14,"")</f>
        <v/>
      </c>
      <c r="X20" s="25" t="n"/>
      <c r="Y20" s="13" t="n"/>
      <c r="Z20" s="25" t="n"/>
      <c r="AA20" s="25" t="n"/>
      <c r="AB20" s="25" t="n"/>
    </row>
    <row r="21">
      <c r="A21" s="25" t="n"/>
      <c r="B21" s="25" t="n"/>
      <c r="C21" s="25" t="n"/>
      <c r="D21" s="25" t="n"/>
      <c r="E21" s="15" t="n"/>
      <c r="F21" s="14" t="n"/>
      <c r="G21" s="14" t="n"/>
      <c r="H21" s="14" t="n"/>
      <c r="I21" s="26">
        <f>IF(F21="","",F21-G21)</f>
        <v/>
      </c>
      <c r="J21" s="26">
        <f>IF(F21="","",I21-H21)</f>
        <v/>
      </c>
      <c r="K21" s="17">
        <f>IF(OR(F21="",F21=0),"",J21/F21)</f>
        <v/>
      </c>
      <c r="L21" s="7">
        <f>IF(F21="","",IF(F21&gt;=SchwelleUmsatz,"Schlüsselkunde",IF(K21&lt;SchwelleMarge,"Marge kritisch","Standard")))</f>
        <v/>
      </c>
      <c r="M21" s="12">
        <f>IF(OR(F21="",F21=0),"",KostenSteigerung*G21/F21)</f>
        <v/>
      </c>
      <c r="N21" s="12">
        <f>IF(F21="","",KostenSteigerung)</f>
        <v/>
      </c>
      <c r="O21" s="17">
        <f>IF(F21="","",IF(L21="Marge kritisch",StdErhoehung+ZuschlagKritisch,StdErhoehung))</f>
        <v/>
      </c>
      <c r="P21" s="13" t="n"/>
      <c r="Q21" s="17">
        <f>IF(F21="","",IF(P21="",O21,P21))</f>
        <v/>
      </c>
      <c r="R21" s="26">
        <f>IF(F21="","",F21*(1+Q21))</f>
        <v/>
      </c>
      <c r="S21" s="26">
        <f>IF(F21="","",R21-G21*(1+KostenSteigerung))</f>
        <v/>
      </c>
      <c r="T21" s="26">
        <f>IF(F21="","",S21-I21)</f>
        <v/>
      </c>
      <c r="U21" s="17">
        <f>IF(F21="","",IF(S21&lt;=0,"n. a.",1-I21/S21))</f>
        <v/>
      </c>
      <c r="V21" s="27">
        <f>IF(F21="","",Stichtag-IF(E21="",StdFrist,MAX(StdFrist,E21)))</f>
        <v/>
      </c>
      <c r="W21" s="27">
        <f>IF(L21="Schlüsselkunde",V21-14,"")</f>
        <v/>
      </c>
      <c r="X21" s="25" t="n"/>
      <c r="Y21" s="13" t="n"/>
      <c r="Z21" s="25" t="n"/>
      <c r="AA21" s="25" t="n"/>
      <c r="AB21" s="25" t="n"/>
    </row>
    <row r="22">
      <c r="A22" s="25" t="n"/>
      <c r="B22" s="25" t="n"/>
      <c r="C22" s="25" t="n"/>
      <c r="D22" s="25" t="n"/>
      <c r="E22" s="15" t="n"/>
      <c r="F22" s="14" t="n"/>
      <c r="G22" s="14" t="n"/>
      <c r="H22" s="14" t="n"/>
      <c r="I22" s="26">
        <f>IF(F22="","",F22-G22)</f>
        <v/>
      </c>
      <c r="J22" s="26">
        <f>IF(F22="","",I22-H22)</f>
        <v/>
      </c>
      <c r="K22" s="17">
        <f>IF(OR(F22="",F22=0),"",J22/F22)</f>
        <v/>
      </c>
      <c r="L22" s="7">
        <f>IF(F22="","",IF(F22&gt;=SchwelleUmsatz,"Schlüsselkunde",IF(K22&lt;SchwelleMarge,"Marge kritisch","Standard")))</f>
        <v/>
      </c>
      <c r="M22" s="12">
        <f>IF(OR(F22="",F22=0),"",KostenSteigerung*G22/F22)</f>
        <v/>
      </c>
      <c r="N22" s="12">
        <f>IF(F22="","",KostenSteigerung)</f>
        <v/>
      </c>
      <c r="O22" s="17">
        <f>IF(F22="","",IF(L22="Marge kritisch",StdErhoehung+ZuschlagKritisch,StdErhoehung))</f>
        <v/>
      </c>
      <c r="P22" s="13" t="n"/>
      <c r="Q22" s="17">
        <f>IF(F22="","",IF(P22="",O22,P22))</f>
        <v/>
      </c>
      <c r="R22" s="26">
        <f>IF(F22="","",F22*(1+Q22))</f>
        <v/>
      </c>
      <c r="S22" s="26">
        <f>IF(F22="","",R22-G22*(1+KostenSteigerung))</f>
        <v/>
      </c>
      <c r="T22" s="26">
        <f>IF(F22="","",S22-I22)</f>
        <v/>
      </c>
      <c r="U22" s="17">
        <f>IF(F22="","",IF(S22&lt;=0,"n. a.",1-I22/S22))</f>
        <v/>
      </c>
      <c r="V22" s="27">
        <f>IF(F22="","",Stichtag-IF(E22="",StdFrist,MAX(StdFrist,E22)))</f>
        <v/>
      </c>
      <c r="W22" s="27">
        <f>IF(L22="Schlüsselkunde",V22-14,"")</f>
        <v/>
      </c>
      <c r="X22" s="25" t="n"/>
      <c r="Y22" s="13" t="n"/>
      <c r="Z22" s="25" t="n"/>
      <c r="AA22" s="25" t="n"/>
      <c r="AB22" s="25" t="n"/>
    </row>
    <row r="23">
      <c r="A23" s="25" t="n"/>
      <c r="B23" s="25" t="n"/>
      <c r="C23" s="25" t="n"/>
      <c r="D23" s="25" t="n"/>
      <c r="E23" s="15" t="n"/>
      <c r="F23" s="14" t="n"/>
      <c r="G23" s="14" t="n"/>
      <c r="H23" s="14" t="n"/>
      <c r="I23" s="26">
        <f>IF(F23="","",F23-G23)</f>
        <v/>
      </c>
      <c r="J23" s="26">
        <f>IF(F23="","",I23-H23)</f>
        <v/>
      </c>
      <c r="K23" s="17">
        <f>IF(OR(F23="",F23=0),"",J23/F23)</f>
        <v/>
      </c>
      <c r="L23" s="7">
        <f>IF(F23="","",IF(F23&gt;=SchwelleUmsatz,"Schlüsselkunde",IF(K23&lt;SchwelleMarge,"Marge kritisch","Standard")))</f>
        <v/>
      </c>
      <c r="M23" s="12">
        <f>IF(OR(F23="",F23=0),"",KostenSteigerung*G23/F23)</f>
        <v/>
      </c>
      <c r="N23" s="12">
        <f>IF(F23="","",KostenSteigerung)</f>
        <v/>
      </c>
      <c r="O23" s="17">
        <f>IF(F23="","",IF(L23="Marge kritisch",StdErhoehung+ZuschlagKritisch,StdErhoehung))</f>
        <v/>
      </c>
      <c r="P23" s="13" t="n"/>
      <c r="Q23" s="17">
        <f>IF(F23="","",IF(P23="",O23,P23))</f>
        <v/>
      </c>
      <c r="R23" s="26">
        <f>IF(F23="","",F23*(1+Q23))</f>
        <v/>
      </c>
      <c r="S23" s="26">
        <f>IF(F23="","",R23-G23*(1+KostenSteigerung))</f>
        <v/>
      </c>
      <c r="T23" s="26">
        <f>IF(F23="","",S23-I23)</f>
        <v/>
      </c>
      <c r="U23" s="17">
        <f>IF(F23="","",IF(S23&lt;=0,"n. a.",1-I23/S23))</f>
        <v/>
      </c>
      <c r="V23" s="27">
        <f>IF(F23="","",Stichtag-IF(E23="",StdFrist,MAX(StdFrist,E23)))</f>
        <v/>
      </c>
      <c r="W23" s="27">
        <f>IF(L23="Schlüsselkunde",V23-14,"")</f>
        <v/>
      </c>
      <c r="X23" s="25" t="n"/>
      <c r="Y23" s="13" t="n"/>
      <c r="Z23" s="25" t="n"/>
      <c r="AA23" s="25" t="n"/>
      <c r="AB23" s="25" t="n"/>
    </row>
    <row r="24">
      <c r="A24" s="25" t="n"/>
      <c r="B24" s="25" t="n"/>
      <c r="C24" s="25" t="n"/>
      <c r="D24" s="25" t="n"/>
      <c r="E24" s="15" t="n"/>
      <c r="F24" s="14" t="n"/>
      <c r="G24" s="14" t="n"/>
      <c r="H24" s="14" t="n"/>
      <c r="I24" s="26">
        <f>IF(F24="","",F24-G24)</f>
        <v/>
      </c>
      <c r="J24" s="26">
        <f>IF(F24="","",I24-H24)</f>
        <v/>
      </c>
      <c r="K24" s="17">
        <f>IF(OR(F24="",F24=0),"",J24/F24)</f>
        <v/>
      </c>
      <c r="L24" s="7">
        <f>IF(F24="","",IF(F24&gt;=SchwelleUmsatz,"Schlüsselkunde",IF(K24&lt;SchwelleMarge,"Marge kritisch","Standard")))</f>
        <v/>
      </c>
      <c r="M24" s="12">
        <f>IF(OR(F24="",F24=0),"",KostenSteigerung*G24/F24)</f>
        <v/>
      </c>
      <c r="N24" s="12">
        <f>IF(F24="","",KostenSteigerung)</f>
        <v/>
      </c>
      <c r="O24" s="17">
        <f>IF(F24="","",IF(L24="Marge kritisch",StdErhoehung+ZuschlagKritisch,StdErhoehung))</f>
        <v/>
      </c>
      <c r="P24" s="13" t="n"/>
      <c r="Q24" s="17">
        <f>IF(F24="","",IF(P24="",O24,P24))</f>
        <v/>
      </c>
      <c r="R24" s="26">
        <f>IF(F24="","",F24*(1+Q24))</f>
        <v/>
      </c>
      <c r="S24" s="26">
        <f>IF(F24="","",R24-G24*(1+KostenSteigerung))</f>
        <v/>
      </c>
      <c r="T24" s="26">
        <f>IF(F24="","",S24-I24)</f>
        <v/>
      </c>
      <c r="U24" s="17">
        <f>IF(F24="","",IF(S24&lt;=0,"n. a.",1-I24/S24))</f>
        <v/>
      </c>
      <c r="V24" s="27">
        <f>IF(F24="","",Stichtag-IF(E24="",StdFrist,MAX(StdFrist,E24)))</f>
        <v/>
      </c>
      <c r="W24" s="27">
        <f>IF(L24="Schlüsselkunde",V24-14,"")</f>
        <v/>
      </c>
      <c r="X24" s="25" t="n"/>
      <c r="Y24" s="13" t="n"/>
      <c r="Z24" s="25" t="n"/>
      <c r="AA24" s="25" t="n"/>
      <c r="AB24" s="25" t="n"/>
    </row>
    <row r="25">
      <c r="A25" s="25" t="n"/>
      <c r="B25" s="25" t="n"/>
      <c r="C25" s="25" t="n"/>
      <c r="D25" s="25" t="n"/>
      <c r="E25" s="15" t="n"/>
      <c r="F25" s="14" t="n"/>
      <c r="G25" s="14" t="n"/>
      <c r="H25" s="14" t="n"/>
      <c r="I25" s="26">
        <f>IF(F25="","",F25-G25)</f>
        <v/>
      </c>
      <c r="J25" s="26">
        <f>IF(F25="","",I25-H25)</f>
        <v/>
      </c>
      <c r="K25" s="17">
        <f>IF(OR(F25="",F25=0),"",J25/F25)</f>
        <v/>
      </c>
      <c r="L25" s="7">
        <f>IF(F25="","",IF(F25&gt;=SchwelleUmsatz,"Schlüsselkunde",IF(K25&lt;SchwelleMarge,"Marge kritisch","Standard")))</f>
        <v/>
      </c>
      <c r="M25" s="12">
        <f>IF(OR(F25="",F25=0),"",KostenSteigerung*G25/F25)</f>
        <v/>
      </c>
      <c r="N25" s="12">
        <f>IF(F25="","",KostenSteigerung)</f>
        <v/>
      </c>
      <c r="O25" s="17">
        <f>IF(F25="","",IF(L25="Marge kritisch",StdErhoehung+ZuschlagKritisch,StdErhoehung))</f>
        <v/>
      </c>
      <c r="P25" s="13" t="n"/>
      <c r="Q25" s="17">
        <f>IF(F25="","",IF(P25="",O25,P25))</f>
        <v/>
      </c>
      <c r="R25" s="26">
        <f>IF(F25="","",F25*(1+Q25))</f>
        <v/>
      </c>
      <c r="S25" s="26">
        <f>IF(F25="","",R25-G25*(1+KostenSteigerung))</f>
        <v/>
      </c>
      <c r="T25" s="26">
        <f>IF(F25="","",S25-I25)</f>
        <v/>
      </c>
      <c r="U25" s="17">
        <f>IF(F25="","",IF(S25&lt;=0,"n. a.",1-I25/S25))</f>
        <v/>
      </c>
      <c r="V25" s="27">
        <f>IF(F25="","",Stichtag-IF(E25="",StdFrist,MAX(StdFrist,E25)))</f>
        <v/>
      </c>
      <c r="W25" s="27">
        <f>IF(L25="Schlüsselkunde",V25-14,"")</f>
        <v/>
      </c>
      <c r="X25" s="25" t="n"/>
      <c r="Y25" s="13" t="n"/>
      <c r="Z25" s="25" t="n"/>
      <c r="AA25" s="25" t="n"/>
      <c r="AB25" s="25" t="n"/>
    </row>
    <row r="26">
      <c r="A26" s="25" t="n"/>
      <c r="B26" s="25" t="n"/>
      <c r="C26" s="25" t="n"/>
      <c r="D26" s="25" t="n"/>
      <c r="E26" s="15" t="n"/>
      <c r="F26" s="14" t="n"/>
      <c r="G26" s="14" t="n"/>
      <c r="H26" s="14" t="n"/>
      <c r="I26" s="26">
        <f>IF(F26="","",F26-G26)</f>
        <v/>
      </c>
      <c r="J26" s="26">
        <f>IF(F26="","",I26-H26)</f>
        <v/>
      </c>
      <c r="K26" s="17">
        <f>IF(OR(F26="",F26=0),"",J26/F26)</f>
        <v/>
      </c>
      <c r="L26" s="7">
        <f>IF(F26="","",IF(F26&gt;=SchwelleUmsatz,"Schlüsselkunde",IF(K26&lt;SchwelleMarge,"Marge kritisch","Standard")))</f>
        <v/>
      </c>
      <c r="M26" s="12">
        <f>IF(OR(F26="",F26=0),"",KostenSteigerung*G26/F26)</f>
        <v/>
      </c>
      <c r="N26" s="12">
        <f>IF(F26="","",KostenSteigerung)</f>
        <v/>
      </c>
      <c r="O26" s="17">
        <f>IF(F26="","",IF(L26="Marge kritisch",StdErhoehung+ZuschlagKritisch,StdErhoehung))</f>
        <v/>
      </c>
      <c r="P26" s="13" t="n"/>
      <c r="Q26" s="17">
        <f>IF(F26="","",IF(P26="",O26,P26))</f>
        <v/>
      </c>
      <c r="R26" s="26">
        <f>IF(F26="","",F26*(1+Q26))</f>
        <v/>
      </c>
      <c r="S26" s="26">
        <f>IF(F26="","",R26-G26*(1+KostenSteigerung))</f>
        <v/>
      </c>
      <c r="T26" s="26">
        <f>IF(F26="","",S26-I26)</f>
        <v/>
      </c>
      <c r="U26" s="17">
        <f>IF(F26="","",IF(S26&lt;=0,"n. a.",1-I26/S26))</f>
        <v/>
      </c>
      <c r="V26" s="27">
        <f>IF(F26="","",Stichtag-IF(E26="",StdFrist,MAX(StdFrist,E26)))</f>
        <v/>
      </c>
      <c r="W26" s="27">
        <f>IF(L26="Schlüsselkunde",V26-14,"")</f>
        <v/>
      </c>
      <c r="X26" s="25" t="n"/>
      <c r="Y26" s="13" t="n"/>
      <c r="Z26" s="25" t="n"/>
      <c r="AA26" s="25" t="n"/>
      <c r="AB26" s="25" t="n"/>
    </row>
    <row r="27">
      <c r="A27" s="25" t="n"/>
      <c r="B27" s="25" t="n"/>
      <c r="C27" s="25" t="n"/>
      <c r="D27" s="25" t="n"/>
      <c r="E27" s="15" t="n"/>
      <c r="F27" s="14" t="n"/>
      <c r="G27" s="14" t="n"/>
      <c r="H27" s="14" t="n"/>
      <c r="I27" s="26">
        <f>IF(F27="","",F27-G27)</f>
        <v/>
      </c>
      <c r="J27" s="26">
        <f>IF(F27="","",I27-H27)</f>
        <v/>
      </c>
      <c r="K27" s="17">
        <f>IF(OR(F27="",F27=0),"",J27/F27)</f>
        <v/>
      </c>
      <c r="L27" s="7">
        <f>IF(F27="","",IF(F27&gt;=SchwelleUmsatz,"Schlüsselkunde",IF(K27&lt;SchwelleMarge,"Marge kritisch","Standard")))</f>
        <v/>
      </c>
      <c r="M27" s="12">
        <f>IF(OR(F27="",F27=0),"",KostenSteigerung*G27/F27)</f>
        <v/>
      </c>
      <c r="N27" s="12">
        <f>IF(F27="","",KostenSteigerung)</f>
        <v/>
      </c>
      <c r="O27" s="17">
        <f>IF(F27="","",IF(L27="Marge kritisch",StdErhoehung+ZuschlagKritisch,StdErhoehung))</f>
        <v/>
      </c>
      <c r="P27" s="13" t="n"/>
      <c r="Q27" s="17">
        <f>IF(F27="","",IF(P27="",O27,P27))</f>
        <v/>
      </c>
      <c r="R27" s="26">
        <f>IF(F27="","",F27*(1+Q27))</f>
        <v/>
      </c>
      <c r="S27" s="26">
        <f>IF(F27="","",R27-G27*(1+KostenSteigerung))</f>
        <v/>
      </c>
      <c r="T27" s="26">
        <f>IF(F27="","",S27-I27)</f>
        <v/>
      </c>
      <c r="U27" s="17">
        <f>IF(F27="","",IF(S27&lt;=0,"n. a.",1-I27/S27))</f>
        <v/>
      </c>
      <c r="V27" s="27">
        <f>IF(F27="","",Stichtag-IF(E27="",StdFrist,MAX(StdFrist,E27)))</f>
        <v/>
      </c>
      <c r="W27" s="27">
        <f>IF(L27="Schlüsselkunde",V27-14,"")</f>
        <v/>
      </c>
      <c r="X27" s="25" t="n"/>
      <c r="Y27" s="13" t="n"/>
      <c r="Z27" s="25" t="n"/>
      <c r="AA27" s="25" t="n"/>
      <c r="AB27" s="25" t="n"/>
    </row>
    <row r="28">
      <c r="A28" s="25" t="n"/>
      <c r="B28" s="25" t="n"/>
      <c r="C28" s="25" t="n"/>
      <c r="D28" s="25" t="n"/>
      <c r="E28" s="15" t="n"/>
      <c r="F28" s="14" t="n"/>
      <c r="G28" s="14" t="n"/>
      <c r="H28" s="14" t="n"/>
      <c r="I28" s="26">
        <f>IF(F28="","",F28-G28)</f>
        <v/>
      </c>
      <c r="J28" s="26">
        <f>IF(F28="","",I28-H28)</f>
        <v/>
      </c>
      <c r="K28" s="17">
        <f>IF(OR(F28="",F28=0),"",J28/F28)</f>
        <v/>
      </c>
      <c r="L28" s="7">
        <f>IF(F28="","",IF(F28&gt;=SchwelleUmsatz,"Schlüsselkunde",IF(K28&lt;SchwelleMarge,"Marge kritisch","Standard")))</f>
        <v/>
      </c>
      <c r="M28" s="12">
        <f>IF(OR(F28="",F28=0),"",KostenSteigerung*G28/F28)</f>
        <v/>
      </c>
      <c r="N28" s="12">
        <f>IF(F28="","",KostenSteigerung)</f>
        <v/>
      </c>
      <c r="O28" s="17">
        <f>IF(F28="","",IF(L28="Marge kritisch",StdErhoehung+ZuschlagKritisch,StdErhoehung))</f>
        <v/>
      </c>
      <c r="P28" s="13" t="n"/>
      <c r="Q28" s="17">
        <f>IF(F28="","",IF(P28="",O28,P28))</f>
        <v/>
      </c>
      <c r="R28" s="26">
        <f>IF(F28="","",F28*(1+Q28))</f>
        <v/>
      </c>
      <c r="S28" s="26">
        <f>IF(F28="","",R28-G28*(1+KostenSteigerung))</f>
        <v/>
      </c>
      <c r="T28" s="26">
        <f>IF(F28="","",S28-I28)</f>
        <v/>
      </c>
      <c r="U28" s="17">
        <f>IF(F28="","",IF(S28&lt;=0,"n. a.",1-I28/S28))</f>
        <v/>
      </c>
      <c r="V28" s="27">
        <f>IF(F28="","",Stichtag-IF(E28="",StdFrist,MAX(StdFrist,E28)))</f>
        <v/>
      </c>
      <c r="W28" s="27">
        <f>IF(L28="Schlüsselkunde",V28-14,"")</f>
        <v/>
      </c>
      <c r="X28" s="25" t="n"/>
      <c r="Y28" s="13" t="n"/>
      <c r="Z28" s="25" t="n"/>
      <c r="AA28" s="25" t="n"/>
      <c r="AB28" s="25" t="n"/>
    </row>
    <row r="29">
      <c r="A29" s="25" t="n"/>
      <c r="B29" s="25" t="n"/>
      <c r="C29" s="25" t="n"/>
      <c r="D29" s="25" t="n"/>
      <c r="E29" s="15" t="n"/>
      <c r="F29" s="14" t="n"/>
      <c r="G29" s="14" t="n"/>
      <c r="H29" s="14" t="n"/>
      <c r="I29" s="26">
        <f>IF(F29="","",F29-G29)</f>
        <v/>
      </c>
      <c r="J29" s="26">
        <f>IF(F29="","",I29-H29)</f>
        <v/>
      </c>
      <c r="K29" s="17">
        <f>IF(OR(F29="",F29=0),"",J29/F29)</f>
        <v/>
      </c>
      <c r="L29" s="7">
        <f>IF(F29="","",IF(F29&gt;=SchwelleUmsatz,"Schlüsselkunde",IF(K29&lt;SchwelleMarge,"Marge kritisch","Standard")))</f>
        <v/>
      </c>
      <c r="M29" s="12">
        <f>IF(OR(F29="",F29=0),"",KostenSteigerung*G29/F29)</f>
        <v/>
      </c>
      <c r="N29" s="12">
        <f>IF(F29="","",KostenSteigerung)</f>
        <v/>
      </c>
      <c r="O29" s="17">
        <f>IF(F29="","",IF(L29="Marge kritisch",StdErhoehung+ZuschlagKritisch,StdErhoehung))</f>
        <v/>
      </c>
      <c r="P29" s="13" t="n"/>
      <c r="Q29" s="17">
        <f>IF(F29="","",IF(P29="",O29,P29))</f>
        <v/>
      </c>
      <c r="R29" s="26">
        <f>IF(F29="","",F29*(1+Q29))</f>
        <v/>
      </c>
      <c r="S29" s="26">
        <f>IF(F29="","",R29-G29*(1+KostenSteigerung))</f>
        <v/>
      </c>
      <c r="T29" s="26">
        <f>IF(F29="","",S29-I29)</f>
        <v/>
      </c>
      <c r="U29" s="17">
        <f>IF(F29="","",IF(S29&lt;=0,"n. a.",1-I29/S29))</f>
        <v/>
      </c>
      <c r="V29" s="27">
        <f>IF(F29="","",Stichtag-IF(E29="",StdFrist,MAX(StdFrist,E29)))</f>
        <v/>
      </c>
      <c r="W29" s="27">
        <f>IF(L29="Schlüsselkunde",V29-14,"")</f>
        <v/>
      </c>
      <c r="X29" s="25" t="n"/>
      <c r="Y29" s="13" t="n"/>
      <c r="Z29" s="25" t="n"/>
      <c r="AA29" s="25" t="n"/>
      <c r="AB29" s="25" t="n"/>
    </row>
    <row r="30">
      <c r="A30" s="25" t="n"/>
      <c r="B30" s="25" t="n"/>
      <c r="C30" s="25" t="n"/>
      <c r="D30" s="25" t="n"/>
      <c r="E30" s="15" t="n"/>
      <c r="F30" s="14" t="n"/>
      <c r="G30" s="14" t="n"/>
      <c r="H30" s="14" t="n"/>
      <c r="I30" s="26">
        <f>IF(F30="","",F30-G30)</f>
        <v/>
      </c>
      <c r="J30" s="26">
        <f>IF(F30="","",I30-H30)</f>
        <v/>
      </c>
      <c r="K30" s="17">
        <f>IF(OR(F30="",F30=0),"",J30/F30)</f>
        <v/>
      </c>
      <c r="L30" s="7">
        <f>IF(F30="","",IF(F30&gt;=SchwelleUmsatz,"Schlüsselkunde",IF(K30&lt;SchwelleMarge,"Marge kritisch","Standard")))</f>
        <v/>
      </c>
      <c r="M30" s="12">
        <f>IF(OR(F30="",F30=0),"",KostenSteigerung*G30/F30)</f>
        <v/>
      </c>
      <c r="N30" s="12">
        <f>IF(F30="","",KostenSteigerung)</f>
        <v/>
      </c>
      <c r="O30" s="17">
        <f>IF(F30="","",IF(L30="Marge kritisch",StdErhoehung+ZuschlagKritisch,StdErhoehung))</f>
        <v/>
      </c>
      <c r="P30" s="13" t="n"/>
      <c r="Q30" s="17">
        <f>IF(F30="","",IF(P30="",O30,P30))</f>
        <v/>
      </c>
      <c r="R30" s="26">
        <f>IF(F30="","",F30*(1+Q30))</f>
        <v/>
      </c>
      <c r="S30" s="26">
        <f>IF(F30="","",R30-G30*(1+KostenSteigerung))</f>
        <v/>
      </c>
      <c r="T30" s="26">
        <f>IF(F30="","",S30-I30)</f>
        <v/>
      </c>
      <c r="U30" s="17">
        <f>IF(F30="","",IF(S30&lt;=0,"n. a.",1-I30/S30))</f>
        <v/>
      </c>
      <c r="V30" s="27">
        <f>IF(F30="","",Stichtag-IF(E30="",StdFrist,MAX(StdFrist,E30)))</f>
        <v/>
      </c>
      <c r="W30" s="27">
        <f>IF(L30="Schlüsselkunde",V30-14,"")</f>
        <v/>
      </c>
      <c r="X30" s="25" t="n"/>
      <c r="Y30" s="13" t="n"/>
      <c r="Z30" s="25" t="n"/>
      <c r="AA30" s="25" t="n"/>
      <c r="AB30" s="25" t="n"/>
    </row>
    <row r="31">
      <c r="A31" s="25" t="n"/>
      <c r="B31" s="25" t="n"/>
      <c r="C31" s="25" t="n"/>
      <c r="D31" s="25" t="n"/>
      <c r="E31" s="15" t="n"/>
      <c r="F31" s="14" t="n"/>
      <c r="G31" s="14" t="n"/>
      <c r="H31" s="14" t="n"/>
      <c r="I31" s="26">
        <f>IF(F31="","",F31-G31)</f>
        <v/>
      </c>
      <c r="J31" s="26">
        <f>IF(F31="","",I31-H31)</f>
        <v/>
      </c>
      <c r="K31" s="17">
        <f>IF(OR(F31="",F31=0),"",J31/F31)</f>
        <v/>
      </c>
      <c r="L31" s="7">
        <f>IF(F31="","",IF(F31&gt;=SchwelleUmsatz,"Schlüsselkunde",IF(K31&lt;SchwelleMarge,"Marge kritisch","Standard")))</f>
        <v/>
      </c>
      <c r="M31" s="12">
        <f>IF(OR(F31="",F31=0),"",KostenSteigerung*G31/F31)</f>
        <v/>
      </c>
      <c r="N31" s="12">
        <f>IF(F31="","",KostenSteigerung)</f>
        <v/>
      </c>
      <c r="O31" s="17">
        <f>IF(F31="","",IF(L31="Marge kritisch",StdErhoehung+ZuschlagKritisch,StdErhoehung))</f>
        <v/>
      </c>
      <c r="P31" s="13" t="n"/>
      <c r="Q31" s="17">
        <f>IF(F31="","",IF(P31="",O31,P31))</f>
        <v/>
      </c>
      <c r="R31" s="26">
        <f>IF(F31="","",F31*(1+Q31))</f>
        <v/>
      </c>
      <c r="S31" s="26">
        <f>IF(F31="","",R31-G31*(1+KostenSteigerung))</f>
        <v/>
      </c>
      <c r="T31" s="26">
        <f>IF(F31="","",S31-I31)</f>
        <v/>
      </c>
      <c r="U31" s="17">
        <f>IF(F31="","",IF(S31&lt;=0,"n. a.",1-I31/S31))</f>
        <v/>
      </c>
      <c r="V31" s="27">
        <f>IF(F31="","",Stichtag-IF(E31="",StdFrist,MAX(StdFrist,E31)))</f>
        <v/>
      </c>
      <c r="W31" s="27">
        <f>IF(L31="Schlüsselkunde",V31-14,"")</f>
        <v/>
      </c>
      <c r="X31" s="25" t="n"/>
      <c r="Y31" s="13" t="n"/>
      <c r="Z31" s="25" t="n"/>
      <c r="AA31" s="25" t="n"/>
      <c r="AB31" s="25" t="n"/>
    </row>
    <row r="32">
      <c r="A32" s="25" t="n"/>
      <c r="B32" s="25" t="n"/>
      <c r="C32" s="25" t="n"/>
      <c r="D32" s="25" t="n"/>
      <c r="E32" s="15" t="n"/>
      <c r="F32" s="14" t="n"/>
      <c r="G32" s="14" t="n"/>
      <c r="H32" s="14" t="n"/>
      <c r="I32" s="26">
        <f>IF(F32="","",F32-G32)</f>
        <v/>
      </c>
      <c r="J32" s="26">
        <f>IF(F32="","",I32-H32)</f>
        <v/>
      </c>
      <c r="K32" s="17">
        <f>IF(OR(F32="",F32=0),"",J32/F32)</f>
        <v/>
      </c>
      <c r="L32" s="7">
        <f>IF(F32="","",IF(F32&gt;=SchwelleUmsatz,"Schlüsselkunde",IF(K32&lt;SchwelleMarge,"Marge kritisch","Standard")))</f>
        <v/>
      </c>
      <c r="M32" s="12">
        <f>IF(OR(F32="",F32=0),"",KostenSteigerung*G32/F32)</f>
        <v/>
      </c>
      <c r="N32" s="12">
        <f>IF(F32="","",KostenSteigerung)</f>
        <v/>
      </c>
      <c r="O32" s="17">
        <f>IF(F32="","",IF(L32="Marge kritisch",StdErhoehung+ZuschlagKritisch,StdErhoehung))</f>
        <v/>
      </c>
      <c r="P32" s="13" t="n"/>
      <c r="Q32" s="17">
        <f>IF(F32="","",IF(P32="",O32,P32))</f>
        <v/>
      </c>
      <c r="R32" s="26">
        <f>IF(F32="","",F32*(1+Q32))</f>
        <v/>
      </c>
      <c r="S32" s="26">
        <f>IF(F32="","",R32-G32*(1+KostenSteigerung))</f>
        <v/>
      </c>
      <c r="T32" s="26">
        <f>IF(F32="","",S32-I32)</f>
        <v/>
      </c>
      <c r="U32" s="17">
        <f>IF(F32="","",IF(S32&lt;=0,"n. a.",1-I32/S32))</f>
        <v/>
      </c>
      <c r="V32" s="27">
        <f>IF(F32="","",Stichtag-IF(E32="",StdFrist,MAX(StdFrist,E32)))</f>
        <v/>
      </c>
      <c r="W32" s="27">
        <f>IF(L32="Schlüsselkunde",V32-14,"")</f>
        <v/>
      </c>
      <c r="X32" s="25" t="n"/>
      <c r="Y32" s="13" t="n"/>
      <c r="Z32" s="25" t="n"/>
      <c r="AA32" s="25" t="n"/>
      <c r="AB32" s="25" t="n"/>
    </row>
    <row r="33">
      <c r="A33" s="25" t="n"/>
      <c r="B33" s="25" t="n"/>
      <c r="C33" s="25" t="n"/>
      <c r="D33" s="25" t="n"/>
      <c r="E33" s="15" t="n"/>
      <c r="F33" s="14" t="n"/>
      <c r="G33" s="14" t="n"/>
      <c r="H33" s="14" t="n"/>
      <c r="I33" s="26">
        <f>IF(F33="","",F33-G33)</f>
        <v/>
      </c>
      <c r="J33" s="26">
        <f>IF(F33="","",I33-H33)</f>
        <v/>
      </c>
      <c r="K33" s="17">
        <f>IF(OR(F33="",F33=0),"",J33/F33)</f>
        <v/>
      </c>
      <c r="L33" s="7">
        <f>IF(F33="","",IF(F33&gt;=SchwelleUmsatz,"Schlüsselkunde",IF(K33&lt;SchwelleMarge,"Marge kritisch","Standard")))</f>
        <v/>
      </c>
      <c r="M33" s="12">
        <f>IF(OR(F33="",F33=0),"",KostenSteigerung*G33/F33)</f>
        <v/>
      </c>
      <c r="N33" s="12">
        <f>IF(F33="","",KostenSteigerung)</f>
        <v/>
      </c>
      <c r="O33" s="17">
        <f>IF(F33="","",IF(L33="Marge kritisch",StdErhoehung+ZuschlagKritisch,StdErhoehung))</f>
        <v/>
      </c>
      <c r="P33" s="13" t="n"/>
      <c r="Q33" s="17">
        <f>IF(F33="","",IF(P33="",O33,P33))</f>
        <v/>
      </c>
      <c r="R33" s="26">
        <f>IF(F33="","",F33*(1+Q33))</f>
        <v/>
      </c>
      <c r="S33" s="26">
        <f>IF(F33="","",R33-G33*(1+KostenSteigerung))</f>
        <v/>
      </c>
      <c r="T33" s="26">
        <f>IF(F33="","",S33-I33)</f>
        <v/>
      </c>
      <c r="U33" s="17">
        <f>IF(F33="","",IF(S33&lt;=0,"n. a.",1-I33/S33))</f>
        <v/>
      </c>
      <c r="V33" s="27">
        <f>IF(F33="","",Stichtag-IF(E33="",StdFrist,MAX(StdFrist,E33)))</f>
        <v/>
      </c>
      <c r="W33" s="27">
        <f>IF(L33="Schlüsselkunde",V33-14,"")</f>
        <v/>
      </c>
      <c r="X33" s="25" t="n"/>
      <c r="Y33" s="13" t="n"/>
      <c r="Z33" s="25" t="n"/>
      <c r="AA33" s="25" t="n"/>
      <c r="AB33" s="25" t="n"/>
    </row>
    <row r="34">
      <c r="A34" s="25" t="n"/>
      <c r="B34" s="25" t="n"/>
      <c r="C34" s="25" t="n"/>
      <c r="D34" s="25" t="n"/>
      <c r="E34" s="15" t="n"/>
      <c r="F34" s="14" t="n"/>
      <c r="G34" s="14" t="n"/>
      <c r="H34" s="14" t="n"/>
      <c r="I34" s="26">
        <f>IF(F34="","",F34-G34)</f>
        <v/>
      </c>
      <c r="J34" s="26">
        <f>IF(F34="","",I34-H34)</f>
        <v/>
      </c>
      <c r="K34" s="17">
        <f>IF(OR(F34="",F34=0),"",J34/F34)</f>
        <v/>
      </c>
      <c r="L34" s="7">
        <f>IF(F34="","",IF(F34&gt;=SchwelleUmsatz,"Schlüsselkunde",IF(K34&lt;SchwelleMarge,"Marge kritisch","Standard")))</f>
        <v/>
      </c>
      <c r="M34" s="12">
        <f>IF(OR(F34="",F34=0),"",KostenSteigerung*G34/F34)</f>
        <v/>
      </c>
      <c r="N34" s="12">
        <f>IF(F34="","",KostenSteigerung)</f>
        <v/>
      </c>
      <c r="O34" s="17">
        <f>IF(F34="","",IF(L34="Marge kritisch",StdErhoehung+ZuschlagKritisch,StdErhoehung))</f>
        <v/>
      </c>
      <c r="P34" s="13" t="n"/>
      <c r="Q34" s="17">
        <f>IF(F34="","",IF(P34="",O34,P34))</f>
        <v/>
      </c>
      <c r="R34" s="26">
        <f>IF(F34="","",F34*(1+Q34))</f>
        <v/>
      </c>
      <c r="S34" s="26">
        <f>IF(F34="","",R34-G34*(1+KostenSteigerung))</f>
        <v/>
      </c>
      <c r="T34" s="26">
        <f>IF(F34="","",S34-I34)</f>
        <v/>
      </c>
      <c r="U34" s="17">
        <f>IF(F34="","",IF(S34&lt;=0,"n. a.",1-I34/S34))</f>
        <v/>
      </c>
      <c r="V34" s="27">
        <f>IF(F34="","",Stichtag-IF(E34="",StdFrist,MAX(StdFrist,E34)))</f>
        <v/>
      </c>
      <c r="W34" s="27">
        <f>IF(L34="Schlüsselkunde",V34-14,"")</f>
        <v/>
      </c>
      <c r="X34" s="25" t="n"/>
      <c r="Y34" s="13" t="n"/>
      <c r="Z34" s="25" t="n"/>
      <c r="AA34" s="25" t="n"/>
      <c r="AB34" s="25" t="n"/>
    </row>
    <row r="35">
      <c r="A35" s="25" t="n"/>
      <c r="B35" s="25" t="n"/>
      <c r="C35" s="25" t="n"/>
      <c r="D35" s="25" t="n"/>
      <c r="E35" s="15" t="n"/>
      <c r="F35" s="14" t="n"/>
      <c r="G35" s="14" t="n"/>
      <c r="H35" s="14" t="n"/>
      <c r="I35" s="26">
        <f>IF(F35="","",F35-G35)</f>
        <v/>
      </c>
      <c r="J35" s="26">
        <f>IF(F35="","",I35-H35)</f>
        <v/>
      </c>
      <c r="K35" s="17">
        <f>IF(OR(F35="",F35=0),"",J35/F35)</f>
        <v/>
      </c>
      <c r="L35" s="7">
        <f>IF(F35="","",IF(F35&gt;=SchwelleUmsatz,"Schlüsselkunde",IF(K35&lt;SchwelleMarge,"Marge kritisch","Standard")))</f>
        <v/>
      </c>
      <c r="M35" s="12">
        <f>IF(OR(F35="",F35=0),"",KostenSteigerung*G35/F35)</f>
        <v/>
      </c>
      <c r="N35" s="12">
        <f>IF(F35="","",KostenSteigerung)</f>
        <v/>
      </c>
      <c r="O35" s="17">
        <f>IF(F35="","",IF(L35="Marge kritisch",StdErhoehung+ZuschlagKritisch,StdErhoehung))</f>
        <v/>
      </c>
      <c r="P35" s="13" t="n"/>
      <c r="Q35" s="17">
        <f>IF(F35="","",IF(P35="",O35,P35))</f>
        <v/>
      </c>
      <c r="R35" s="26">
        <f>IF(F35="","",F35*(1+Q35))</f>
        <v/>
      </c>
      <c r="S35" s="26">
        <f>IF(F35="","",R35-G35*(1+KostenSteigerung))</f>
        <v/>
      </c>
      <c r="T35" s="26">
        <f>IF(F35="","",S35-I35)</f>
        <v/>
      </c>
      <c r="U35" s="17">
        <f>IF(F35="","",IF(S35&lt;=0,"n. a.",1-I35/S35))</f>
        <v/>
      </c>
      <c r="V35" s="27">
        <f>IF(F35="","",Stichtag-IF(E35="",StdFrist,MAX(StdFrist,E35)))</f>
        <v/>
      </c>
      <c r="W35" s="27">
        <f>IF(L35="Schlüsselkunde",V35-14,"")</f>
        <v/>
      </c>
      <c r="X35" s="25" t="n"/>
      <c r="Y35" s="13" t="n"/>
      <c r="Z35" s="25" t="n"/>
      <c r="AA35" s="25" t="n"/>
      <c r="AB35" s="25" t="n"/>
    </row>
    <row r="36">
      <c r="A36" s="25" t="n"/>
      <c r="B36" s="25" t="n"/>
      <c r="C36" s="25" t="n"/>
      <c r="D36" s="25" t="n"/>
      <c r="E36" s="15" t="n"/>
      <c r="F36" s="14" t="n"/>
      <c r="G36" s="14" t="n"/>
      <c r="H36" s="14" t="n"/>
      <c r="I36" s="26">
        <f>IF(F36="","",F36-G36)</f>
        <v/>
      </c>
      <c r="J36" s="26">
        <f>IF(F36="","",I36-H36)</f>
        <v/>
      </c>
      <c r="K36" s="17">
        <f>IF(OR(F36="",F36=0),"",J36/F36)</f>
        <v/>
      </c>
      <c r="L36" s="7">
        <f>IF(F36="","",IF(F36&gt;=SchwelleUmsatz,"Schlüsselkunde",IF(K36&lt;SchwelleMarge,"Marge kritisch","Standard")))</f>
        <v/>
      </c>
      <c r="M36" s="12">
        <f>IF(OR(F36="",F36=0),"",KostenSteigerung*G36/F36)</f>
        <v/>
      </c>
      <c r="N36" s="12">
        <f>IF(F36="","",KostenSteigerung)</f>
        <v/>
      </c>
      <c r="O36" s="17">
        <f>IF(F36="","",IF(L36="Marge kritisch",StdErhoehung+ZuschlagKritisch,StdErhoehung))</f>
        <v/>
      </c>
      <c r="P36" s="13" t="n"/>
      <c r="Q36" s="17">
        <f>IF(F36="","",IF(P36="",O36,P36))</f>
        <v/>
      </c>
      <c r="R36" s="26">
        <f>IF(F36="","",F36*(1+Q36))</f>
        <v/>
      </c>
      <c r="S36" s="26">
        <f>IF(F36="","",R36-G36*(1+KostenSteigerung))</f>
        <v/>
      </c>
      <c r="T36" s="26">
        <f>IF(F36="","",S36-I36)</f>
        <v/>
      </c>
      <c r="U36" s="17">
        <f>IF(F36="","",IF(S36&lt;=0,"n. a.",1-I36/S36))</f>
        <v/>
      </c>
      <c r="V36" s="27">
        <f>IF(F36="","",Stichtag-IF(E36="",StdFrist,MAX(StdFrist,E36)))</f>
        <v/>
      </c>
      <c r="W36" s="27">
        <f>IF(L36="Schlüsselkunde",V36-14,"")</f>
        <v/>
      </c>
      <c r="X36" s="25" t="n"/>
      <c r="Y36" s="13" t="n"/>
      <c r="Z36" s="25" t="n"/>
      <c r="AA36" s="25" t="n"/>
      <c r="AB36" s="25" t="n"/>
    </row>
    <row r="37">
      <c r="A37" s="25" t="n"/>
      <c r="B37" s="25" t="n"/>
      <c r="C37" s="25" t="n"/>
      <c r="D37" s="25" t="n"/>
      <c r="E37" s="15" t="n"/>
      <c r="F37" s="14" t="n"/>
      <c r="G37" s="14" t="n"/>
      <c r="H37" s="14" t="n"/>
      <c r="I37" s="26">
        <f>IF(F37="","",F37-G37)</f>
        <v/>
      </c>
      <c r="J37" s="26">
        <f>IF(F37="","",I37-H37)</f>
        <v/>
      </c>
      <c r="K37" s="17">
        <f>IF(OR(F37="",F37=0),"",J37/F37)</f>
        <v/>
      </c>
      <c r="L37" s="7">
        <f>IF(F37="","",IF(F37&gt;=SchwelleUmsatz,"Schlüsselkunde",IF(K37&lt;SchwelleMarge,"Marge kritisch","Standard")))</f>
        <v/>
      </c>
      <c r="M37" s="12">
        <f>IF(OR(F37="",F37=0),"",KostenSteigerung*G37/F37)</f>
        <v/>
      </c>
      <c r="N37" s="12">
        <f>IF(F37="","",KostenSteigerung)</f>
        <v/>
      </c>
      <c r="O37" s="17">
        <f>IF(F37="","",IF(L37="Marge kritisch",StdErhoehung+ZuschlagKritisch,StdErhoehung))</f>
        <v/>
      </c>
      <c r="P37" s="13" t="n"/>
      <c r="Q37" s="17">
        <f>IF(F37="","",IF(P37="",O37,P37))</f>
        <v/>
      </c>
      <c r="R37" s="26">
        <f>IF(F37="","",F37*(1+Q37))</f>
        <v/>
      </c>
      <c r="S37" s="26">
        <f>IF(F37="","",R37-G37*(1+KostenSteigerung))</f>
        <v/>
      </c>
      <c r="T37" s="26">
        <f>IF(F37="","",S37-I37)</f>
        <v/>
      </c>
      <c r="U37" s="17">
        <f>IF(F37="","",IF(S37&lt;=0,"n. a.",1-I37/S37))</f>
        <v/>
      </c>
      <c r="V37" s="27">
        <f>IF(F37="","",Stichtag-IF(E37="",StdFrist,MAX(StdFrist,E37)))</f>
        <v/>
      </c>
      <c r="W37" s="27">
        <f>IF(L37="Schlüsselkunde",V37-14,"")</f>
        <v/>
      </c>
      <c r="X37" s="25" t="n"/>
      <c r="Y37" s="13" t="n"/>
      <c r="Z37" s="25" t="n"/>
      <c r="AA37" s="25" t="n"/>
      <c r="AB37" s="25" t="n"/>
    </row>
    <row r="38">
      <c r="A38" s="25" t="n"/>
      <c r="B38" s="25" t="n"/>
      <c r="C38" s="25" t="n"/>
      <c r="D38" s="25" t="n"/>
      <c r="E38" s="15" t="n"/>
      <c r="F38" s="14" t="n"/>
      <c r="G38" s="14" t="n"/>
      <c r="H38" s="14" t="n"/>
      <c r="I38" s="26">
        <f>IF(F38="","",F38-G38)</f>
        <v/>
      </c>
      <c r="J38" s="26">
        <f>IF(F38="","",I38-H38)</f>
        <v/>
      </c>
      <c r="K38" s="17">
        <f>IF(OR(F38="",F38=0),"",J38/F38)</f>
        <v/>
      </c>
      <c r="L38" s="7">
        <f>IF(F38="","",IF(F38&gt;=SchwelleUmsatz,"Schlüsselkunde",IF(K38&lt;SchwelleMarge,"Marge kritisch","Standard")))</f>
        <v/>
      </c>
      <c r="M38" s="12">
        <f>IF(OR(F38="",F38=0),"",KostenSteigerung*G38/F38)</f>
        <v/>
      </c>
      <c r="N38" s="12">
        <f>IF(F38="","",KostenSteigerung)</f>
        <v/>
      </c>
      <c r="O38" s="17">
        <f>IF(F38="","",IF(L38="Marge kritisch",StdErhoehung+ZuschlagKritisch,StdErhoehung))</f>
        <v/>
      </c>
      <c r="P38" s="13" t="n"/>
      <c r="Q38" s="17">
        <f>IF(F38="","",IF(P38="",O38,P38))</f>
        <v/>
      </c>
      <c r="R38" s="26">
        <f>IF(F38="","",F38*(1+Q38))</f>
        <v/>
      </c>
      <c r="S38" s="26">
        <f>IF(F38="","",R38-G38*(1+KostenSteigerung))</f>
        <v/>
      </c>
      <c r="T38" s="26">
        <f>IF(F38="","",S38-I38)</f>
        <v/>
      </c>
      <c r="U38" s="17">
        <f>IF(F38="","",IF(S38&lt;=0,"n. a.",1-I38/S38))</f>
        <v/>
      </c>
      <c r="V38" s="27">
        <f>IF(F38="","",Stichtag-IF(E38="",StdFrist,MAX(StdFrist,E38)))</f>
        <v/>
      </c>
      <c r="W38" s="27">
        <f>IF(L38="Schlüsselkunde",V38-14,"")</f>
        <v/>
      </c>
      <c r="X38" s="25" t="n"/>
      <c r="Y38" s="13" t="n"/>
      <c r="Z38" s="25" t="n"/>
      <c r="AA38" s="25" t="n"/>
      <c r="AB38" s="25" t="n"/>
    </row>
    <row r="39">
      <c r="A39" s="25" t="n"/>
      <c r="B39" s="25" t="n"/>
      <c r="C39" s="25" t="n"/>
      <c r="D39" s="25" t="n"/>
      <c r="E39" s="15" t="n"/>
      <c r="F39" s="14" t="n"/>
      <c r="G39" s="14" t="n"/>
      <c r="H39" s="14" t="n"/>
      <c r="I39" s="26">
        <f>IF(F39="","",F39-G39)</f>
        <v/>
      </c>
      <c r="J39" s="26">
        <f>IF(F39="","",I39-H39)</f>
        <v/>
      </c>
      <c r="K39" s="17">
        <f>IF(OR(F39="",F39=0),"",J39/F39)</f>
        <v/>
      </c>
      <c r="L39" s="7">
        <f>IF(F39="","",IF(F39&gt;=SchwelleUmsatz,"Schlüsselkunde",IF(K39&lt;SchwelleMarge,"Marge kritisch","Standard")))</f>
        <v/>
      </c>
      <c r="M39" s="12">
        <f>IF(OR(F39="",F39=0),"",KostenSteigerung*G39/F39)</f>
        <v/>
      </c>
      <c r="N39" s="12">
        <f>IF(F39="","",KostenSteigerung)</f>
        <v/>
      </c>
      <c r="O39" s="17">
        <f>IF(F39="","",IF(L39="Marge kritisch",StdErhoehung+ZuschlagKritisch,StdErhoehung))</f>
        <v/>
      </c>
      <c r="P39" s="13" t="n"/>
      <c r="Q39" s="17">
        <f>IF(F39="","",IF(P39="",O39,P39))</f>
        <v/>
      </c>
      <c r="R39" s="26">
        <f>IF(F39="","",F39*(1+Q39))</f>
        <v/>
      </c>
      <c r="S39" s="26">
        <f>IF(F39="","",R39-G39*(1+KostenSteigerung))</f>
        <v/>
      </c>
      <c r="T39" s="26">
        <f>IF(F39="","",S39-I39)</f>
        <v/>
      </c>
      <c r="U39" s="17">
        <f>IF(F39="","",IF(S39&lt;=0,"n. a.",1-I39/S39))</f>
        <v/>
      </c>
      <c r="V39" s="27">
        <f>IF(F39="","",Stichtag-IF(E39="",StdFrist,MAX(StdFrist,E39)))</f>
        <v/>
      </c>
      <c r="W39" s="27">
        <f>IF(L39="Schlüsselkunde",V39-14,"")</f>
        <v/>
      </c>
      <c r="X39" s="25" t="n"/>
      <c r="Y39" s="13" t="n"/>
      <c r="Z39" s="25" t="n"/>
      <c r="AA39" s="25" t="n"/>
      <c r="AB39" s="25" t="n"/>
    </row>
    <row r="40">
      <c r="A40" s="25" t="n"/>
      <c r="B40" s="25" t="n"/>
      <c r="C40" s="25" t="n"/>
      <c r="D40" s="25" t="n"/>
      <c r="E40" s="15" t="n"/>
      <c r="F40" s="14" t="n"/>
      <c r="G40" s="14" t="n"/>
      <c r="H40" s="14" t="n"/>
      <c r="I40" s="26">
        <f>IF(F40="","",F40-G40)</f>
        <v/>
      </c>
      <c r="J40" s="26">
        <f>IF(F40="","",I40-H40)</f>
        <v/>
      </c>
      <c r="K40" s="17">
        <f>IF(OR(F40="",F40=0),"",J40/F40)</f>
        <v/>
      </c>
      <c r="L40" s="7">
        <f>IF(F40="","",IF(F40&gt;=SchwelleUmsatz,"Schlüsselkunde",IF(K40&lt;SchwelleMarge,"Marge kritisch","Standard")))</f>
        <v/>
      </c>
      <c r="M40" s="12">
        <f>IF(OR(F40="",F40=0),"",KostenSteigerung*G40/F40)</f>
        <v/>
      </c>
      <c r="N40" s="12">
        <f>IF(F40="","",KostenSteigerung)</f>
        <v/>
      </c>
      <c r="O40" s="17">
        <f>IF(F40="","",IF(L40="Marge kritisch",StdErhoehung+ZuschlagKritisch,StdErhoehung))</f>
        <v/>
      </c>
      <c r="P40" s="13" t="n"/>
      <c r="Q40" s="17">
        <f>IF(F40="","",IF(P40="",O40,P40))</f>
        <v/>
      </c>
      <c r="R40" s="26">
        <f>IF(F40="","",F40*(1+Q40))</f>
        <v/>
      </c>
      <c r="S40" s="26">
        <f>IF(F40="","",R40-G40*(1+KostenSteigerung))</f>
        <v/>
      </c>
      <c r="T40" s="26">
        <f>IF(F40="","",S40-I40)</f>
        <v/>
      </c>
      <c r="U40" s="17">
        <f>IF(F40="","",IF(S40&lt;=0,"n. a.",1-I40/S40))</f>
        <v/>
      </c>
      <c r="V40" s="27">
        <f>IF(F40="","",Stichtag-IF(E40="",StdFrist,MAX(StdFrist,E40)))</f>
        <v/>
      </c>
      <c r="W40" s="27">
        <f>IF(L40="Schlüsselkunde",V40-14,"")</f>
        <v/>
      </c>
      <c r="X40" s="25" t="n"/>
      <c r="Y40" s="13" t="n"/>
      <c r="Z40" s="25" t="n"/>
      <c r="AA40" s="25" t="n"/>
      <c r="AB40" s="25" t="n"/>
    </row>
    <row r="41">
      <c r="A41" s="25" t="n"/>
      <c r="B41" s="25" t="n"/>
      <c r="C41" s="25" t="n"/>
      <c r="D41" s="25" t="n"/>
      <c r="E41" s="15" t="n"/>
      <c r="F41" s="14" t="n"/>
      <c r="G41" s="14" t="n"/>
      <c r="H41" s="14" t="n"/>
      <c r="I41" s="26">
        <f>IF(F41="","",F41-G41)</f>
        <v/>
      </c>
      <c r="J41" s="26">
        <f>IF(F41="","",I41-H41)</f>
        <v/>
      </c>
      <c r="K41" s="17">
        <f>IF(OR(F41="",F41=0),"",J41/F41)</f>
        <v/>
      </c>
      <c r="L41" s="7">
        <f>IF(F41="","",IF(F41&gt;=SchwelleUmsatz,"Schlüsselkunde",IF(K41&lt;SchwelleMarge,"Marge kritisch","Standard")))</f>
        <v/>
      </c>
      <c r="M41" s="12">
        <f>IF(OR(F41="",F41=0),"",KostenSteigerung*G41/F41)</f>
        <v/>
      </c>
      <c r="N41" s="12">
        <f>IF(F41="","",KostenSteigerung)</f>
        <v/>
      </c>
      <c r="O41" s="17">
        <f>IF(F41="","",IF(L41="Marge kritisch",StdErhoehung+ZuschlagKritisch,StdErhoehung))</f>
        <v/>
      </c>
      <c r="P41" s="13" t="n"/>
      <c r="Q41" s="17">
        <f>IF(F41="","",IF(P41="",O41,P41))</f>
        <v/>
      </c>
      <c r="R41" s="26">
        <f>IF(F41="","",F41*(1+Q41))</f>
        <v/>
      </c>
      <c r="S41" s="26">
        <f>IF(F41="","",R41-G41*(1+KostenSteigerung))</f>
        <v/>
      </c>
      <c r="T41" s="26">
        <f>IF(F41="","",S41-I41)</f>
        <v/>
      </c>
      <c r="U41" s="17">
        <f>IF(F41="","",IF(S41&lt;=0,"n. a.",1-I41/S41))</f>
        <v/>
      </c>
      <c r="V41" s="27">
        <f>IF(F41="","",Stichtag-IF(E41="",StdFrist,MAX(StdFrist,E41)))</f>
        <v/>
      </c>
      <c r="W41" s="27">
        <f>IF(L41="Schlüsselkunde",V41-14,"")</f>
        <v/>
      </c>
      <c r="X41" s="25" t="n"/>
      <c r="Y41" s="13" t="n"/>
      <c r="Z41" s="25" t="n"/>
      <c r="AA41" s="25" t="n"/>
      <c r="AB41" s="25" t="n"/>
    </row>
    <row r="42">
      <c r="A42" s="25" t="n"/>
      <c r="B42" s="25" t="n"/>
      <c r="C42" s="25" t="n"/>
      <c r="D42" s="25" t="n"/>
      <c r="E42" s="15" t="n"/>
      <c r="F42" s="14" t="n"/>
      <c r="G42" s="14" t="n"/>
      <c r="H42" s="14" t="n"/>
      <c r="I42" s="26">
        <f>IF(F42="","",F42-G42)</f>
        <v/>
      </c>
      <c r="J42" s="26">
        <f>IF(F42="","",I42-H42)</f>
        <v/>
      </c>
      <c r="K42" s="17">
        <f>IF(OR(F42="",F42=0),"",J42/F42)</f>
        <v/>
      </c>
      <c r="L42" s="7">
        <f>IF(F42="","",IF(F42&gt;=SchwelleUmsatz,"Schlüsselkunde",IF(K42&lt;SchwelleMarge,"Marge kritisch","Standard")))</f>
        <v/>
      </c>
      <c r="M42" s="12">
        <f>IF(OR(F42="",F42=0),"",KostenSteigerung*G42/F42)</f>
        <v/>
      </c>
      <c r="N42" s="12">
        <f>IF(F42="","",KostenSteigerung)</f>
        <v/>
      </c>
      <c r="O42" s="17">
        <f>IF(F42="","",IF(L42="Marge kritisch",StdErhoehung+ZuschlagKritisch,StdErhoehung))</f>
        <v/>
      </c>
      <c r="P42" s="13" t="n"/>
      <c r="Q42" s="17">
        <f>IF(F42="","",IF(P42="",O42,P42))</f>
        <v/>
      </c>
      <c r="R42" s="26">
        <f>IF(F42="","",F42*(1+Q42))</f>
        <v/>
      </c>
      <c r="S42" s="26">
        <f>IF(F42="","",R42-G42*(1+KostenSteigerung))</f>
        <v/>
      </c>
      <c r="T42" s="26">
        <f>IF(F42="","",S42-I42)</f>
        <v/>
      </c>
      <c r="U42" s="17">
        <f>IF(F42="","",IF(S42&lt;=0,"n. a.",1-I42/S42))</f>
        <v/>
      </c>
      <c r="V42" s="27">
        <f>IF(F42="","",Stichtag-IF(E42="",StdFrist,MAX(StdFrist,E42)))</f>
        <v/>
      </c>
      <c r="W42" s="27">
        <f>IF(L42="Schlüsselkunde",V42-14,"")</f>
        <v/>
      </c>
      <c r="X42" s="25" t="n"/>
      <c r="Y42" s="13" t="n"/>
      <c r="Z42" s="25" t="n"/>
      <c r="AA42" s="25" t="n"/>
      <c r="AB42" s="25" t="n"/>
    </row>
    <row r="43">
      <c r="A43" s="25" t="n"/>
      <c r="B43" s="25" t="n"/>
      <c r="C43" s="25" t="n"/>
      <c r="D43" s="25" t="n"/>
      <c r="E43" s="15" t="n"/>
      <c r="F43" s="14" t="n"/>
      <c r="G43" s="14" t="n"/>
      <c r="H43" s="14" t="n"/>
      <c r="I43" s="26">
        <f>IF(F43="","",F43-G43)</f>
        <v/>
      </c>
      <c r="J43" s="26">
        <f>IF(F43="","",I43-H43)</f>
        <v/>
      </c>
      <c r="K43" s="17">
        <f>IF(OR(F43="",F43=0),"",J43/F43)</f>
        <v/>
      </c>
      <c r="L43" s="7">
        <f>IF(F43="","",IF(F43&gt;=SchwelleUmsatz,"Schlüsselkunde",IF(K43&lt;SchwelleMarge,"Marge kritisch","Standard")))</f>
        <v/>
      </c>
      <c r="M43" s="12">
        <f>IF(OR(F43="",F43=0),"",KostenSteigerung*G43/F43)</f>
        <v/>
      </c>
      <c r="N43" s="12">
        <f>IF(F43="","",KostenSteigerung)</f>
        <v/>
      </c>
      <c r="O43" s="17">
        <f>IF(F43="","",IF(L43="Marge kritisch",StdErhoehung+ZuschlagKritisch,StdErhoehung))</f>
        <v/>
      </c>
      <c r="P43" s="13" t="n"/>
      <c r="Q43" s="17">
        <f>IF(F43="","",IF(P43="",O43,P43))</f>
        <v/>
      </c>
      <c r="R43" s="26">
        <f>IF(F43="","",F43*(1+Q43))</f>
        <v/>
      </c>
      <c r="S43" s="26">
        <f>IF(F43="","",R43-G43*(1+KostenSteigerung))</f>
        <v/>
      </c>
      <c r="T43" s="26">
        <f>IF(F43="","",S43-I43)</f>
        <v/>
      </c>
      <c r="U43" s="17">
        <f>IF(F43="","",IF(S43&lt;=0,"n. a.",1-I43/S43))</f>
        <v/>
      </c>
      <c r="V43" s="27">
        <f>IF(F43="","",Stichtag-IF(E43="",StdFrist,MAX(StdFrist,E43)))</f>
        <v/>
      </c>
      <c r="W43" s="27">
        <f>IF(L43="Schlüsselkunde",V43-14,"")</f>
        <v/>
      </c>
      <c r="X43" s="25" t="n"/>
      <c r="Y43" s="13" t="n"/>
      <c r="Z43" s="25" t="n"/>
      <c r="AA43" s="25" t="n"/>
      <c r="AB43" s="25" t="n"/>
    </row>
    <row r="44">
      <c r="A44" s="25" t="n"/>
      <c r="B44" s="25" t="n"/>
      <c r="C44" s="25" t="n"/>
      <c r="D44" s="25" t="n"/>
      <c r="E44" s="15" t="n"/>
      <c r="F44" s="14" t="n"/>
      <c r="G44" s="14" t="n"/>
      <c r="H44" s="14" t="n"/>
      <c r="I44" s="26">
        <f>IF(F44="","",F44-G44)</f>
        <v/>
      </c>
      <c r="J44" s="26">
        <f>IF(F44="","",I44-H44)</f>
        <v/>
      </c>
      <c r="K44" s="17">
        <f>IF(OR(F44="",F44=0),"",J44/F44)</f>
        <v/>
      </c>
      <c r="L44" s="7">
        <f>IF(F44="","",IF(F44&gt;=SchwelleUmsatz,"Schlüsselkunde",IF(K44&lt;SchwelleMarge,"Marge kritisch","Standard")))</f>
        <v/>
      </c>
      <c r="M44" s="12">
        <f>IF(OR(F44="",F44=0),"",KostenSteigerung*G44/F44)</f>
        <v/>
      </c>
      <c r="N44" s="12">
        <f>IF(F44="","",KostenSteigerung)</f>
        <v/>
      </c>
      <c r="O44" s="17">
        <f>IF(F44="","",IF(L44="Marge kritisch",StdErhoehung+ZuschlagKritisch,StdErhoehung))</f>
        <v/>
      </c>
      <c r="P44" s="13" t="n"/>
      <c r="Q44" s="17">
        <f>IF(F44="","",IF(P44="",O44,P44))</f>
        <v/>
      </c>
      <c r="R44" s="26">
        <f>IF(F44="","",F44*(1+Q44))</f>
        <v/>
      </c>
      <c r="S44" s="26">
        <f>IF(F44="","",R44-G44*(1+KostenSteigerung))</f>
        <v/>
      </c>
      <c r="T44" s="26">
        <f>IF(F44="","",S44-I44)</f>
        <v/>
      </c>
      <c r="U44" s="17">
        <f>IF(F44="","",IF(S44&lt;=0,"n. a.",1-I44/S44))</f>
        <v/>
      </c>
      <c r="V44" s="27">
        <f>IF(F44="","",Stichtag-IF(E44="",StdFrist,MAX(StdFrist,E44)))</f>
        <v/>
      </c>
      <c r="W44" s="27">
        <f>IF(L44="Schlüsselkunde",V44-14,"")</f>
        <v/>
      </c>
      <c r="X44" s="25" t="n"/>
      <c r="Y44" s="13" t="n"/>
      <c r="Z44" s="25" t="n"/>
      <c r="AA44" s="25" t="n"/>
      <c r="AB44" s="25" t="n"/>
    </row>
    <row r="45">
      <c r="A45" s="25" t="n"/>
      <c r="B45" s="25" t="n"/>
      <c r="C45" s="25" t="n"/>
      <c r="D45" s="25" t="n"/>
      <c r="E45" s="15" t="n"/>
      <c r="F45" s="14" t="n"/>
      <c r="G45" s="14" t="n"/>
      <c r="H45" s="14" t="n"/>
      <c r="I45" s="26">
        <f>IF(F45="","",F45-G45)</f>
        <v/>
      </c>
      <c r="J45" s="26">
        <f>IF(F45="","",I45-H45)</f>
        <v/>
      </c>
      <c r="K45" s="17">
        <f>IF(OR(F45="",F45=0),"",J45/F45)</f>
        <v/>
      </c>
      <c r="L45" s="7">
        <f>IF(F45="","",IF(F45&gt;=SchwelleUmsatz,"Schlüsselkunde",IF(K45&lt;SchwelleMarge,"Marge kritisch","Standard")))</f>
        <v/>
      </c>
      <c r="M45" s="12">
        <f>IF(OR(F45="",F45=0),"",KostenSteigerung*G45/F45)</f>
        <v/>
      </c>
      <c r="N45" s="12">
        <f>IF(F45="","",KostenSteigerung)</f>
        <v/>
      </c>
      <c r="O45" s="17">
        <f>IF(F45="","",IF(L45="Marge kritisch",StdErhoehung+ZuschlagKritisch,StdErhoehung))</f>
        <v/>
      </c>
      <c r="P45" s="13" t="n"/>
      <c r="Q45" s="17">
        <f>IF(F45="","",IF(P45="",O45,P45))</f>
        <v/>
      </c>
      <c r="R45" s="26">
        <f>IF(F45="","",F45*(1+Q45))</f>
        <v/>
      </c>
      <c r="S45" s="26">
        <f>IF(F45="","",R45-G45*(1+KostenSteigerung))</f>
        <v/>
      </c>
      <c r="T45" s="26">
        <f>IF(F45="","",S45-I45)</f>
        <v/>
      </c>
      <c r="U45" s="17">
        <f>IF(F45="","",IF(S45&lt;=0,"n. a.",1-I45/S45))</f>
        <v/>
      </c>
      <c r="V45" s="27">
        <f>IF(F45="","",Stichtag-IF(E45="",StdFrist,MAX(StdFrist,E45)))</f>
        <v/>
      </c>
      <c r="W45" s="27">
        <f>IF(L45="Schlüsselkunde",V45-14,"")</f>
        <v/>
      </c>
      <c r="X45" s="25" t="n"/>
      <c r="Y45" s="13" t="n"/>
      <c r="Z45" s="25" t="n"/>
      <c r="AA45" s="25" t="n"/>
      <c r="AB45" s="25" t="n"/>
    </row>
    <row r="46">
      <c r="A46" s="25" t="n"/>
      <c r="B46" s="25" t="n"/>
      <c r="C46" s="25" t="n"/>
      <c r="D46" s="25" t="n"/>
      <c r="E46" s="15" t="n"/>
      <c r="F46" s="14" t="n"/>
      <c r="G46" s="14" t="n"/>
      <c r="H46" s="14" t="n"/>
      <c r="I46" s="26">
        <f>IF(F46="","",F46-G46)</f>
        <v/>
      </c>
      <c r="J46" s="26">
        <f>IF(F46="","",I46-H46)</f>
        <v/>
      </c>
      <c r="K46" s="17">
        <f>IF(OR(F46="",F46=0),"",J46/F46)</f>
        <v/>
      </c>
      <c r="L46" s="7">
        <f>IF(F46="","",IF(F46&gt;=SchwelleUmsatz,"Schlüsselkunde",IF(K46&lt;SchwelleMarge,"Marge kritisch","Standard")))</f>
        <v/>
      </c>
      <c r="M46" s="12">
        <f>IF(OR(F46="",F46=0),"",KostenSteigerung*G46/F46)</f>
        <v/>
      </c>
      <c r="N46" s="12">
        <f>IF(F46="","",KostenSteigerung)</f>
        <v/>
      </c>
      <c r="O46" s="17">
        <f>IF(F46="","",IF(L46="Marge kritisch",StdErhoehung+ZuschlagKritisch,StdErhoehung))</f>
        <v/>
      </c>
      <c r="P46" s="13" t="n"/>
      <c r="Q46" s="17">
        <f>IF(F46="","",IF(P46="",O46,P46))</f>
        <v/>
      </c>
      <c r="R46" s="26">
        <f>IF(F46="","",F46*(1+Q46))</f>
        <v/>
      </c>
      <c r="S46" s="26">
        <f>IF(F46="","",R46-G46*(1+KostenSteigerung))</f>
        <v/>
      </c>
      <c r="T46" s="26">
        <f>IF(F46="","",S46-I46)</f>
        <v/>
      </c>
      <c r="U46" s="17">
        <f>IF(F46="","",IF(S46&lt;=0,"n. a.",1-I46/S46))</f>
        <v/>
      </c>
      <c r="V46" s="27">
        <f>IF(F46="","",Stichtag-IF(E46="",StdFrist,MAX(StdFrist,E46)))</f>
        <v/>
      </c>
      <c r="W46" s="27">
        <f>IF(L46="Schlüsselkunde",V46-14,"")</f>
        <v/>
      </c>
      <c r="X46" s="25" t="n"/>
      <c r="Y46" s="13" t="n"/>
      <c r="Z46" s="25" t="n"/>
      <c r="AA46" s="25" t="n"/>
      <c r="AB46" s="25" t="n"/>
    </row>
    <row r="47">
      <c r="A47" s="25" t="n"/>
      <c r="B47" s="25" t="n"/>
      <c r="C47" s="25" t="n"/>
      <c r="D47" s="25" t="n"/>
      <c r="E47" s="15" t="n"/>
      <c r="F47" s="14" t="n"/>
      <c r="G47" s="14" t="n"/>
      <c r="H47" s="14" t="n"/>
      <c r="I47" s="26">
        <f>IF(F47="","",F47-G47)</f>
        <v/>
      </c>
      <c r="J47" s="26">
        <f>IF(F47="","",I47-H47)</f>
        <v/>
      </c>
      <c r="K47" s="17">
        <f>IF(OR(F47="",F47=0),"",J47/F47)</f>
        <v/>
      </c>
      <c r="L47" s="7">
        <f>IF(F47="","",IF(F47&gt;=SchwelleUmsatz,"Schlüsselkunde",IF(K47&lt;SchwelleMarge,"Marge kritisch","Standard")))</f>
        <v/>
      </c>
      <c r="M47" s="12">
        <f>IF(OR(F47="",F47=0),"",KostenSteigerung*G47/F47)</f>
        <v/>
      </c>
      <c r="N47" s="12">
        <f>IF(F47="","",KostenSteigerung)</f>
        <v/>
      </c>
      <c r="O47" s="17">
        <f>IF(F47="","",IF(L47="Marge kritisch",StdErhoehung+ZuschlagKritisch,StdErhoehung))</f>
        <v/>
      </c>
      <c r="P47" s="13" t="n"/>
      <c r="Q47" s="17">
        <f>IF(F47="","",IF(P47="",O47,P47))</f>
        <v/>
      </c>
      <c r="R47" s="26">
        <f>IF(F47="","",F47*(1+Q47))</f>
        <v/>
      </c>
      <c r="S47" s="26">
        <f>IF(F47="","",R47-G47*(1+KostenSteigerung))</f>
        <v/>
      </c>
      <c r="T47" s="26">
        <f>IF(F47="","",S47-I47)</f>
        <v/>
      </c>
      <c r="U47" s="17">
        <f>IF(F47="","",IF(S47&lt;=0,"n. a.",1-I47/S47))</f>
        <v/>
      </c>
      <c r="V47" s="27">
        <f>IF(F47="","",Stichtag-IF(E47="",StdFrist,MAX(StdFrist,E47)))</f>
        <v/>
      </c>
      <c r="W47" s="27">
        <f>IF(L47="Schlüsselkunde",V47-14,"")</f>
        <v/>
      </c>
      <c r="X47" s="25" t="n"/>
      <c r="Y47" s="13" t="n"/>
      <c r="Z47" s="25" t="n"/>
      <c r="AA47" s="25" t="n"/>
      <c r="AB47" s="25" t="n"/>
    </row>
    <row r="48">
      <c r="A48" s="25" t="n"/>
      <c r="B48" s="25" t="n"/>
      <c r="C48" s="25" t="n"/>
      <c r="D48" s="25" t="n"/>
      <c r="E48" s="15" t="n"/>
      <c r="F48" s="14" t="n"/>
      <c r="G48" s="14" t="n"/>
      <c r="H48" s="14" t="n"/>
      <c r="I48" s="26">
        <f>IF(F48="","",F48-G48)</f>
        <v/>
      </c>
      <c r="J48" s="26">
        <f>IF(F48="","",I48-H48)</f>
        <v/>
      </c>
      <c r="K48" s="17">
        <f>IF(OR(F48="",F48=0),"",J48/F48)</f>
        <v/>
      </c>
      <c r="L48" s="7">
        <f>IF(F48="","",IF(F48&gt;=SchwelleUmsatz,"Schlüsselkunde",IF(K48&lt;SchwelleMarge,"Marge kritisch","Standard")))</f>
        <v/>
      </c>
      <c r="M48" s="12">
        <f>IF(OR(F48="",F48=0),"",KostenSteigerung*G48/F48)</f>
        <v/>
      </c>
      <c r="N48" s="12">
        <f>IF(F48="","",KostenSteigerung)</f>
        <v/>
      </c>
      <c r="O48" s="17">
        <f>IF(F48="","",IF(L48="Marge kritisch",StdErhoehung+ZuschlagKritisch,StdErhoehung))</f>
        <v/>
      </c>
      <c r="P48" s="13" t="n"/>
      <c r="Q48" s="17">
        <f>IF(F48="","",IF(P48="",O48,P48))</f>
        <v/>
      </c>
      <c r="R48" s="26">
        <f>IF(F48="","",F48*(1+Q48))</f>
        <v/>
      </c>
      <c r="S48" s="26">
        <f>IF(F48="","",R48-G48*(1+KostenSteigerung))</f>
        <v/>
      </c>
      <c r="T48" s="26">
        <f>IF(F48="","",S48-I48)</f>
        <v/>
      </c>
      <c r="U48" s="17">
        <f>IF(F48="","",IF(S48&lt;=0,"n. a.",1-I48/S48))</f>
        <v/>
      </c>
      <c r="V48" s="27">
        <f>IF(F48="","",Stichtag-IF(E48="",StdFrist,MAX(StdFrist,E48)))</f>
        <v/>
      </c>
      <c r="W48" s="27">
        <f>IF(L48="Schlüsselkunde",V48-14,"")</f>
        <v/>
      </c>
      <c r="X48" s="25" t="n"/>
      <c r="Y48" s="13" t="n"/>
      <c r="Z48" s="25" t="n"/>
      <c r="AA48" s="25" t="n"/>
      <c r="AB48" s="25" t="n"/>
    </row>
    <row r="49">
      <c r="A49" s="25" t="n"/>
      <c r="B49" s="25" t="n"/>
      <c r="C49" s="25" t="n"/>
      <c r="D49" s="25" t="n"/>
      <c r="E49" s="15" t="n"/>
      <c r="F49" s="14" t="n"/>
      <c r="G49" s="14" t="n"/>
      <c r="H49" s="14" t="n"/>
      <c r="I49" s="26">
        <f>IF(F49="","",F49-G49)</f>
        <v/>
      </c>
      <c r="J49" s="26">
        <f>IF(F49="","",I49-H49)</f>
        <v/>
      </c>
      <c r="K49" s="17">
        <f>IF(OR(F49="",F49=0),"",J49/F49)</f>
        <v/>
      </c>
      <c r="L49" s="7">
        <f>IF(F49="","",IF(F49&gt;=SchwelleUmsatz,"Schlüsselkunde",IF(K49&lt;SchwelleMarge,"Marge kritisch","Standard")))</f>
        <v/>
      </c>
      <c r="M49" s="12">
        <f>IF(OR(F49="",F49=0),"",KostenSteigerung*G49/F49)</f>
        <v/>
      </c>
      <c r="N49" s="12">
        <f>IF(F49="","",KostenSteigerung)</f>
        <v/>
      </c>
      <c r="O49" s="17">
        <f>IF(F49="","",IF(L49="Marge kritisch",StdErhoehung+ZuschlagKritisch,StdErhoehung))</f>
        <v/>
      </c>
      <c r="P49" s="13" t="n"/>
      <c r="Q49" s="17">
        <f>IF(F49="","",IF(P49="",O49,P49))</f>
        <v/>
      </c>
      <c r="R49" s="26">
        <f>IF(F49="","",F49*(1+Q49))</f>
        <v/>
      </c>
      <c r="S49" s="26">
        <f>IF(F49="","",R49-G49*(1+KostenSteigerung))</f>
        <v/>
      </c>
      <c r="T49" s="26">
        <f>IF(F49="","",S49-I49)</f>
        <v/>
      </c>
      <c r="U49" s="17">
        <f>IF(F49="","",IF(S49&lt;=0,"n. a.",1-I49/S49))</f>
        <v/>
      </c>
      <c r="V49" s="27">
        <f>IF(F49="","",Stichtag-IF(E49="",StdFrist,MAX(StdFrist,E49)))</f>
        <v/>
      </c>
      <c r="W49" s="27">
        <f>IF(L49="Schlüsselkunde",V49-14,"")</f>
        <v/>
      </c>
      <c r="X49" s="25" t="n"/>
      <c r="Y49" s="13" t="n"/>
      <c r="Z49" s="25" t="n"/>
      <c r="AA49" s="25" t="n"/>
      <c r="AB49" s="25" t="n"/>
    </row>
    <row r="50">
      <c r="A50" s="25" t="n"/>
      <c r="B50" s="25" t="n"/>
      <c r="C50" s="25" t="n"/>
      <c r="D50" s="25" t="n"/>
      <c r="E50" s="15" t="n"/>
      <c r="F50" s="14" t="n"/>
      <c r="G50" s="14" t="n"/>
      <c r="H50" s="14" t="n"/>
      <c r="I50" s="26">
        <f>IF(F50="","",F50-G50)</f>
        <v/>
      </c>
      <c r="J50" s="26">
        <f>IF(F50="","",I50-H50)</f>
        <v/>
      </c>
      <c r="K50" s="17">
        <f>IF(OR(F50="",F50=0),"",J50/F50)</f>
        <v/>
      </c>
      <c r="L50" s="7">
        <f>IF(F50="","",IF(F50&gt;=SchwelleUmsatz,"Schlüsselkunde",IF(K50&lt;SchwelleMarge,"Marge kritisch","Standard")))</f>
        <v/>
      </c>
      <c r="M50" s="12">
        <f>IF(OR(F50="",F50=0),"",KostenSteigerung*G50/F50)</f>
        <v/>
      </c>
      <c r="N50" s="12">
        <f>IF(F50="","",KostenSteigerung)</f>
        <v/>
      </c>
      <c r="O50" s="17">
        <f>IF(F50="","",IF(L50="Marge kritisch",StdErhoehung+ZuschlagKritisch,StdErhoehung))</f>
        <v/>
      </c>
      <c r="P50" s="13" t="n"/>
      <c r="Q50" s="17">
        <f>IF(F50="","",IF(P50="",O50,P50))</f>
        <v/>
      </c>
      <c r="R50" s="26">
        <f>IF(F50="","",F50*(1+Q50))</f>
        <v/>
      </c>
      <c r="S50" s="26">
        <f>IF(F50="","",R50-G50*(1+KostenSteigerung))</f>
        <v/>
      </c>
      <c r="T50" s="26">
        <f>IF(F50="","",S50-I50)</f>
        <v/>
      </c>
      <c r="U50" s="17">
        <f>IF(F50="","",IF(S50&lt;=0,"n. a.",1-I50/S50))</f>
        <v/>
      </c>
      <c r="V50" s="27">
        <f>IF(F50="","",Stichtag-IF(E50="",StdFrist,MAX(StdFrist,E50)))</f>
        <v/>
      </c>
      <c r="W50" s="27">
        <f>IF(L50="Schlüsselkunde",V50-14,"")</f>
        <v/>
      </c>
      <c r="X50" s="25" t="n"/>
      <c r="Y50" s="13" t="n"/>
      <c r="Z50" s="25" t="n"/>
      <c r="AA50" s="25" t="n"/>
      <c r="AB50" s="25" t="n"/>
    </row>
    <row r="51">
      <c r="A51" s="25" t="n"/>
      <c r="B51" s="25" t="n"/>
      <c r="C51" s="25" t="n"/>
      <c r="D51" s="25" t="n"/>
      <c r="E51" s="15" t="n"/>
      <c r="F51" s="14" t="n"/>
      <c r="G51" s="14" t="n"/>
      <c r="H51" s="14" t="n"/>
      <c r="I51" s="26">
        <f>IF(F51="","",F51-G51)</f>
        <v/>
      </c>
      <c r="J51" s="26">
        <f>IF(F51="","",I51-H51)</f>
        <v/>
      </c>
      <c r="K51" s="17">
        <f>IF(OR(F51="",F51=0),"",J51/F51)</f>
        <v/>
      </c>
      <c r="L51" s="7">
        <f>IF(F51="","",IF(F51&gt;=SchwelleUmsatz,"Schlüsselkunde",IF(K51&lt;SchwelleMarge,"Marge kritisch","Standard")))</f>
        <v/>
      </c>
      <c r="M51" s="12">
        <f>IF(OR(F51="",F51=0),"",KostenSteigerung*G51/F51)</f>
        <v/>
      </c>
      <c r="N51" s="12">
        <f>IF(F51="","",KostenSteigerung)</f>
        <v/>
      </c>
      <c r="O51" s="17">
        <f>IF(F51="","",IF(L51="Marge kritisch",StdErhoehung+ZuschlagKritisch,StdErhoehung))</f>
        <v/>
      </c>
      <c r="P51" s="13" t="n"/>
      <c r="Q51" s="17">
        <f>IF(F51="","",IF(P51="",O51,P51))</f>
        <v/>
      </c>
      <c r="R51" s="26">
        <f>IF(F51="","",F51*(1+Q51))</f>
        <v/>
      </c>
      <c r="S51" s="26">
        <f>IF(F51="","",R51-G51*(1+KostenSteigerung))</f>
        <v/>
      </c>
      <c r="T51" s="26">
        <f>IF(F51="","",S51-I51)</f>
        <v/>
      </c>
      <c r="U51" s="17">
        <f>IF(F51="","",IF(S51&lt;=0,"n. a.",1-I51/S51))</f>
        <v/>
      </c>
      <c r="V51" s="27">
        <f>IF(F51="","",Stichtag-IF(E51="",StdFrist,MAX(StdFrist,E51)))</f>
        <v/>
      </c>
      <c r="W51" s="27">
        <f>IF(L51="Schlüsselkunde",V51-14,"")</f>
        <v/>
      </c>
      <c r="X51" s="25" t="n"/>
      <c r="Y51" s="13" t="n"/>
      <c r="Z51" s="25" t="n"/>
      <c r="AA51" s="25" t="n"/>
      <c r="AB51" s="25" t="n"/>
    </row>
    <row r="52">
      <c r="A52" s="25" t="n"/>
      <c r="B52" s="25" t="n"/>
      <c r="C52" s="25" t="n"/>
      <c r="D52" s="25" t="n"/>
      <c r="E52" s="15" t="n"/>
      <c r="F52" s="14" t="n"/>
      <c r="G52" s="14" t="n"/>
      <c r="H52" s="14" t="n"/>
      <c r="I52" s="26">
        <f>IF(F52="","",F52-G52)</f>
        <v/>
      </c>
      <c r="J52" s="26">
        <f>IF(F52="","",I52-H52)</f>
        <v/>
      </c>
      <c r="K52" s="17">
        <f>IF(OR(F52="",F52=0),"",J52/F52)</f>
        <v/>
      </c>
      <c r="L52" s="7">
        <f>IF(F52="","",IF(F52&gt;=SchwelleUmsatz,"Schlüsselkunde",IF(K52&lt;SchwelleMarge,"Marge kritisch","Standard")))</f>
        <v/>
      </c>
      <c r="M52" s="12">
        <f>IF(OR(F52="",F52=0),"",KostenSteigerung*G52/F52)</f>
        <v/>
      </c>
      <c r="N52" s="12">
        <f>IF(F52="","",KostenSteigerung)</f>
        <v/>
      </c>
      <c r="O52" s="17">
        <f>IF(F52="","",IF(L52="Marge kritisch",StdErhoehung+ZuschlagKritisch,StdErhoehung))</f>
        <v/>
      </c>
      <c r="P52" s="13" t="n"/>
      <c r="Q52" s="17">
        <f>IF(F52="","",IF(P52="",O52,P52))</f>
        <v/>
      </c>
      <c r="R52" s="26">
        <f>IF(F52="","",F52*(1+Q52))</f>
        <v/>
      </c>
      <c r="S52" s="26">
        <f>IF(F52="","",R52-G52*(1+KostenSteigerung))</f>
        <v/>
      </c>
      <c r="T52" s="26">
        <f>IF(F52="","",S52-I52)</f>
        <v/>
      </c>
      <c r="U52" s="17">
        <f>IF(F52="","",IF(S52&lt;=0,"n. a.",1-I52/S52))</f>
        <v/>
      </c>
      <c r="V52" s="27">
        <f>IF(F52="","",Stichtag-IF(E52="",StdFrist,MAX(StdFrist,E52)))</f>
        <v/>
      </c>
      <c r="W52" s="27">
        <f>IF(L52="Schlüsselkunde",V52-14,"")</f>
        <v/>
      </c>
      <c r="X52" s="25" t="n"/>
      <c r="Y52" s="13" t="n"/>
      <c r="Z52" s="25" t="n"/>
      <c r="AA52" s="25" t="n"/>
      <c r="AB52" s="25" t="n"/>
    </row>
    <row r="53">
      <c r="A53" s="25" t="n"/>
      <c r="B53" s="25" t="n"/>
      <c r="C53" s="25" t="n"/>
      <c r="D53" s="25" t="n"/>
      <c r="E53" s="15" t="n"/>
      <c r="F53" s="14" t="n"/>
      <c r="G53" s="14" t="n"/>
      <c r="H53" s="14" t="n"/>
      <c r="I53" s="26">
        <f>IF(F53="","",F53-G53)</f>
        <v/>
      </c>
      <c r="J53" s="26">
        <f>IF(F53="","",I53-H53)</f>
        <v/>
      </c>
      <c r="K53" s="17">
        <f>IF(OR(F53="",F53=0),"",J53/F53)</f>
        <v/>
      </c>
      <c r="L53" s="7">
        <f>IF(F53="","",IF(F53&gt;=SchwelleUmsatz,"Schlüsselkunde",IF(K53&lt;SchwelleMarge,"Marge kritisch","Standard")))</f>
        <v/>
      </c>
      <c r="M53" s="12">
        <f>IF(OR(F53="",F53=0),"",KostenSteigerung*G53/F53)</f>
        <v/>
      </c>
      <c r="N53" s="12">
        <f>IF(F53="","",KostenSteigerung)</f>
        <v/>
      </c>
      <c r="O53" s="17">
        <f>IF(F53="","",IF(L53="Marge kritisch",StdErhoehung+ZuschlagKritisch,StdErhoehung))</f>
        <v/>
      </c>
      <c r="P53" s="13" t="n"/>
      <c r="Q53" s="17">
        <f>IF(F53="","",IF(P53="",O53,P53))</f>
        <v/>
      </c>
      <c r="R53" s="26">
        <f>IF(F53="","",F53*(1+Q53))</f>
        <v/>
      </c>
      <c r="S53" s="26">
        <f>IF(F53="","",R53-G53*(1+KostenSteigerung))</f>
        <v/>
      </c>
      <c r="T53" s="26">
        <f>IF(F53="","",S53-I53)</f>
        <v/>
      </c>
      <c r="U53" s="17">
        <f>IF(F53="","",IF(S53&lt;=0,"n. a.",1-I53/S53))</f>
        <v/>
      </c>
      <c r="V53" s="27">
        <f>IF(F53="","",Stichtag-IF(E53="",StdFrist,MAX(StdFrist,E53)))</f>
        <v/>
      </c>
      <c r="W53" s="27">
        <f>IF(L53="Schlüsselkunde",V53-14,"")</f>
        <v/>
      </c>
      <c r="X53" s="25" t="n"/>
      <c r="Y53" s="13" t="n"/>
      <c r="Z53" s="25" t="n"/>
      <c r="AA53" s="25" t="n"/>
      <c r="AB53" s="25" t="n"/>
    </row>
    <row r="54">
      <c r="A54" s="25" t="n"/>
      <c r="B54" s="25" t="n"/>
      <c r="C54" s="25" t="n"/>
      <c r="D54" s="25" t="n"/>
      <c r="E54" s="15" t="n"/>
      <c r="F54" s="14" t="n"/>
      <c r="G54" s="14" t="n"/>
      <c r="H54" s="14" t="n"/>
      <c r="I54" s="26">
        <f>IF(F54="","",F54-G54)</f>
        <v/>
      </c>
      <c r="J54" s="26">
        <f>IF(F54="","",I54-H54)</f>
        <v/>
      </c>
      <c r="K54" s="17">
        <f>IF(OR(F54="",F54=0),"",J54/F54)</f>
        <v/>
      </c>
      <c r="L54" s="7">
        <f>IF(F54="","",IF(F54&gt;=SchwelleUmsatz,"Schlüsselkunde",IF(K54&lt;SchwelleMarge,"Marge kritisch","Standard")))</f>
        <v/>
      </c>
      <c r="M54" s="12">
        <f>IF(OR(F54="",F54=0),"",KostenSteigerung*G54/F54)</f>
        <v/>
      </c>
      <c r="N54" s="12">
        <f>IF(F54="","",KostenSteigerung)</f>
        <v/>
      </c>
      <c r="O54" s="17">
        <f>IF(F54="","",IF(L54="Marge kritisch",StdErhoehung+ZuschlagKritisch,StdErhoehung))</f>
        <v/>
      </c>
      <c r="P54" s="13" t="n"/>
      <c r="Q54" s="17">
        <f>IF(F54="","",IF(P54="",O54,P54))</f>
        <v/>
      </c>
      <c r="R54" s="26">
        <f>IF(F54="","",F54*(1+Q54))</f>
        <v/>
      </c>
      <c r="S54" s="26">
        <f>IF(F54="","",R54-G54*(1+KostenSteigerung))</f>
        <v/>
      </c>
      <c r="T54" s="26">
        <f>IF(F54="","",S54-I54)</f>
        <v/>
      </c>
      <c r="U54" s="17">
        <f>IF(F54="","",IF(S54&lt;=0,"n. a.",1-I54/S54))</f>
        <v/>
      </c>
      <c r="V54" s="27">
        <f>IF(F54="","",Stichtag-IF(E54="",StdFrist,MAX(StdFrist,E54)))</f>
        <v/>
      </c>
      <c r="W54" s="27">
        <f>IF(L54="Schlüsselkunde",V54-14,"")</f>
        <v/>
      </c>
      <c r="X54" s="25" t="n"/>
      <c r="Y54" s="13" t="n"/>
      <c r="Z54" s="25" t="n"/>
      <c r="AA54" s="25" t="n"/>
      <c r="AB54" s="25" t="n"/>
    </row>
    <row r="55">
      <c r="A55" s="25" t="n"/>
      <c r="B55" s="25" t="n"/>
      <c r="C55" s="25" t="n"/>
      <c r="D55" s="25" t="n"/>
      <c r="E55" s="15" t="n"/>
      <c r="F55" s="14" t="n"/>
      <c r="G55" s="14" t="n"/>
      <c r="H55" s="14" t="n"/>
      <c r="I55" s="26">
        <f>IF(F55="","",F55-G55)</f>
        <v/>
      </c>
      <c r="J55" s="26">
        <f>IF(F55="","",I55-H55)</f>
        <v/>
      </c>
      <c r="K55" s="17">
        <f>IF(OR(F55="",F55=0),"",J55/F55)</f>
        <v/>
      </c>
      <c r="L55" s="7">
        <f>IF(F55="","",IF(F55&gt;=SchwelleUmsatz,"Schlüsselkunde",IF(K55&lt;SchwelleMarge,"Marge kritisch","Standard")))</f>
        <v/>
      </c>
      <c r="M55" s="12">
        <f>IF(OR(F55="",F55=0),"",KostenSteigerung*G55/F55)</f>
        <v/>
      </c>
      <c r="N55" s="12">
        <f>IF(F55="","",KostenSteigerung)</f>
        <v/>
      </c>
      <c r="O55" s="17">
        <f>IF(F55="","",IF(L55="Marge kritisch",StdErhoehung+ZuschlagKritisch,StdErhoehung))</f>
        <v/>
      </c>
      <c r="P55" s="13" t="n"/>
      <c r="Q55" s="17">
        <f>IF(F55="","",IF(P55="",O55,P55))</f>
        <v/>
      </c>
      <c r="R55" s="26">
        <f>IF(F55="","",F55*(1+Q55))</f>
        <v/>
      </c>
      <c r="S55" s="26">
        <f>IF(F55="","",R55-G55*(1+KostenSteigerung))</f>
        <v/>
      </c>
      <c r="T55" s="26">
        <f>IF(F55="","",S55-I55)</f>
        <v/>
      </c>
      <c r="U55" s="17">
        <f>IF(F55="","",IF(S55&lt;=0,"n. a.",1-I55/S55))</f>
        <v/>
      </c>
      <c r="V55" s="27">
        <f>IF(F55="","",Stichtag-IF(E55="",StdFrist,MAX(StdFrist,E55)))</f>
        <v/>
      </c>
      <c r="W55" s="27">
        <f>IF(L55="Schlüsselkunde",V55-14,"")</f>
        <v/>
      </c>
      <c r="X55" s="25" t="n"/>
      <c r="Y55" s="13" t="n"/>
      <c r="Z55" s="25" t="n"/>
      <c r="AA55" s="25" t="n"/>
      <c r="AB55" s="25" t="n"/>
    </row>
    <row r="56">
      <c r="A56" s="25" t="n"/>
      <c r="B56" s="25" t="n"/>
      <c r="C56" s="25" t="n"/>
      <c r="D56" s="25" t="n"/>
      <c r="E56" s="15" t="n"/>
      <c r="F56" s="14" t="n"/>
      <c r="G56" s="14" t="n"/>
      <c r="H56" s="14" t="n"/>
      <c r="I56" s="26">
        <f>IF(F56="","",F56-G56)</f>
        <v/>
      </c>
      <c r="J56" s="26">
        <f>IF(F56="","",I56-H56)</f>
        <v/>
      </c>
      <c r="K56" s="17">
        <f>IF(OR(F56="",F56=0),"",J56/F56)</f>
        <v/>
      </c>
      <c r="L56" s="7">
        <f>IF(F56="","",IF(F56&gt;=SchwelleUmsatz,"Schlüsselkunde",IF(K56&lt;SchwelleMarge,"Marge kritisch","Standard")))</f>
        <v/>
      </c>
      <c r="M56" s="12">
        <f>IF(OR(F56="",F56=0),"",KostenSteigerung*G56/F56)</f>
        <v/>
      </c>
      <c r="N56" s="12">
        <f>IF(F56="","",KostenSteigerung)</f>
        <v/>
      </c>
      <c r="O56" s="17">
        <f>IF(F56="","",IF(L56="Marge kritisch",StdErhoehung+ZuschlagKritisch,StdErhoehung))</f>
        <v/>
      </c>
      <c r="P56" s="13" t="n"/>
      <c r="Q56" s="17">
        <f>IF(F56="","",IF(P56="",O56,P56))</f>
        <v/>
      </c>
      <c r="R56" s="26">
        <f>IF(F56="","",F56*(1+Q56))</f>
        <v/>
      </c>
      <c r="S56" s="26">
        <f>IF(F56="","",R56-G56*(1+KostenSteigerung))</f>
        <v/>
      </c>
      <c r="T56" s="26">
        <f>IF(F56="","",S56-I56)</f>
        <v/>
      </c>
      <c r="U56" s="17">
        <f>IF(F56="","",IF(S56&lt;=0,"n. a.",1-I56/S56))</f>
        <v/>
      </c>
      <c r="V56" s="27">
        <f>IF(F56="","",Stichtag-IF(E56="",StdFrist,MAX(StdFrist,E56)))</f>
        <v/>
      </c>
      <c r="W56" s="27">
        <f>IF(L56="Schlüsselkunde",V56-14,"")</f>
        <v/>
      </c>
      <c r="X56" s="25" t="n"/>
      <c r="Y56" s="13" t="n"/>
      <c r="Z56" s="25" t="n"/>
      <c r="AA56" s="25" t="n"/>
      <c r="AB56" s="25" t="n"/>
    </row>
    <row r="57">
      <c r="A57" s="25" t="n"/>
      <c r="B57" s="25" t="n"/>
      <c r="C57" s="25" t="n"/>
      <c r="D57" s="25" t="n"/>
      <c r="E57" s="15" t="n"/>
      <c r="F57" s="14" t="n"/>
      <c r="G57" s="14" t="n"/>
      <c r="H57" s="14" t="n"/>
      <c r="I57" s="26">
        <f>IF(F57="","",F57-G57)</f>
        <v/>
      </c>
      <c r="J57" s="26">
        <f>IF(F57="","",I57-H57)</f>
        <v/>
      </c>
      <c r="K57" s="17">
        <f>IF(OR(F57="",F57=0),"",J57/F57)</f>
        <v/>
      </c>
      <c r="L57" s="7">
        <f>IF(F57="","",IF(F57&gt;=SchwelleUmsatz,"Schlüsselkunde",IF(K57&lt;SchwelleMarge,"Marge kritisch","Standard")))</f>
        <v/>
      </c>
      <c r="M57" s="12">
        <f>IF(OR(F57="",F57=0),"",KostenSteigerung*G57/F57)</f>
        <v/>
      </c>
      <c r="N57" s="12">
        <f>IF(F57="","",KostenSteigerung)</f>
        <v/>
      </c>
      <c r="O57" s="17">
        <f>IF(F57="","",IF(L57="Marge kritisch",StdErhoehung+ZuschlagKritisch,StdErhoehung))</f>
        <v/>
      </c>
      <c r="P57" s="13" t="n"/>
      <c r="Q57" s="17">
        <f>IF(F57="","",IF(P57="",O57,P57))</f>
        <v/>
      </c>
      <c r="R57" s="26">
        <f>IF(F57="","",F57*(1+Q57))</f>
        <v/>
      </c>
      <c r="S57" s="26">
        <f>IF(F57="","",R57-G57*(1+KostenSteigerung))</f>
        <v/>
      </c>
      <c r="T57" s="26">
        <f>IF(F57="","",S57-I57)</f>
        <v/>
      </c>
      <c r="U57" s="17">
        <f>IF(F57="","",IF(S57&lt;=0,"n. a.",1-I57/S57))</f>
        <v/>
      </c>
      <c r="V57" s="27">
        <f>IF(F57="","",Stichtag-IF(E57="",StdFrist,MAX(StdFrist,E57)))</f>
        <v/>
      </c>
      <c r="W57" s="27">
        <f>IF(L57="Schlüsselkunde",V57-14,"")</f>
        <v/>
      </c>
      <c r="X57" s="25" t="n"/>
      <c r="Y57" s="13" t="n"/>
      <c r="Z57" s="25" t="n"/>
      <c r="AA57" s="25" t="n"/>
      <c r="AB57" s="25" t="n"/>
    </row>
    <row r="58">
      <c r="A58" s="25" t="n"/>
      <c r="B58" s="25" t="n"/>
      <c r="C58" s="25" t="n"/>
      <c r="D58" s="25" t="n"/>
      <c r="E58" s="15" t="n"/>
      <c r="F58" s="14" t="n"/>
      <c r="G58" s="14" t="n"/>
      <c r="H58" s="14" t="n"/>
      <c r="I58" s="26">
        <f>IF(F58="","",F58-G58)</f>
        <v/>
      </c>
      <c r="J58" s="26">
        <f>IF(F58="","",I58-H58)</f>
        <v/>
      </c>
      <c r="K58" s="17">
        <f>IF(OR(F58="",F58=0),"",J58/F58)</f>
        <v/>
      </c>
      <c r="L58" s="7">
        <f>IF(F58="","",IF(F58&gt;=SchwelleUmsatz,"Schlüsselkunde",IF(K58&lt;SchwelleMarge,"Marge kritisch","Standard")))</f>
        <v/>
      </c>
      <c r="M58" s="12">
        <f>IF(OR(F58="",F58=0),"",KostenSteigerung*G58/F58)</f>
        <v/>
      </c>
      <c r="N58" s="12">
        <f>IF(F58="","",KostenSteigerung)</f>
        <v/>
      </c>
      <c r="O58" s="17">
        <f>IF(F58="","",IF(L58="Marge kritisch",StdErhoehung+ZuschlagKritisch,StdErhoehung))</f>
        <v/>
      </c>
      <c r="P58" s="13" t="n"/>
      <c r="Q58" s="17">
        <f>IF(F58="","",IF(P58="",O58,P58))</f>
        <v/>
      </c>
      <c r="R58" s="26">
        <f>IF(F58="","",F58*(1+Q58))</f>
        <v/>
      </c>
      <c r="S58" s="26">
        <f>IF(F58="","",R58-G58*(1+KostenSteigerung))</f>
        <v/>
      </c>
      <c r="T58" s="26">
        <f>IF(F58="","",S58-I58)</f>
        <v/>
      </c>
      <c r="U58" s="17">
        <f>IF(F58="","",IF(S58&lt;=0,"n. a.",1-I58/S58))</f>
        <v/>
      </c>
      <c r="V58" s="27">
        <f>IF(F58="","",Stichtag-IF(E58="",StdFrist,MAX(StdFrist,E58)))</f>
        <v/>
      </c>
      <c r="W58" s="27">
        <f>IF(L58="Schlüsselkunde",V58-14,"")</f>
        <v/>
      </c>
      <c r="X58" s="25" t="n"/>
      <c r="Y58" s="13" t="n"/>
      <c r="Z58" s="25" t="n"/>
      <c r="AA58" s="25" t="n"/>
      <c r="AB58" s="25" t="n"/>
    </row>
    <row r="59">
      <c r="A59" s="25" t="n"/>
      <c r="B59" s="25" t="n"/>
      <c r="C59" s="25" t="n"/>
      <c r="D59" s="25" t="n"/>
      <c r="E59" s="15" t="n"/>
      <c r="F59" s="14" t="n"/>
      <c r="G59" s="14" t="n"/>
      <c r="H59" s="14" t="n"/>
      <c r="I59" s="26">
        <f>IF(F59="","",F59-G59)</f>
        <v/>
      </c>
      <c r="J59" s="26">
        <f>IF(F59="","",I59-H59)</f>
        <v/>
      </c>
      <c r="K59" s="17">
        <f>IF(OR(F59="",F59=0),"",J59/F59)</f>
        <v/>
      </c>
      <c r="L59" s="7">
        <f>IF(F59="","",IF(F59&gt;=SchwelleUmsatz,"Schlüsselkunde",IF(K59&lt;SchwelleMarge,"Marge kritisch","Standard")))</f>
        <v/>
      </c>
      <c r="M59" s="12">
        <f>IF(OR(F59="",F59=0),"",KostenSteigerung*G59/F59)</f>
        <v/>
      </c>
      <c r="N59" s="12">
        <f>IF(F59="","",KostenSteigerung)</f>
        <v/>
      </c>
      <c r="O59" s="17">
        <f>IF(F59="","",IF(L59="Marge kritisch",StdErhoehung+ZuschlagKritisch,StdErhoehung))</f>
        <v/>
      </c>
      <c r="P59" s="13" t="n"/>
      <c r="Q59" s="17">
        <f>IF(F59="","",IF(P59="",O59,P59))</f>
        <v/>
      </c>
      <c r="R59" s="26">
        <f>IF(F59="","",F59*(1+Q59))</f>
        <v/>
      </c>
      <c r="S59" s="26">
        <f>IF(F59="","",R59-G59*(1+KostenSteigerung))</f>
        <v/>
      </c>
      <c r="T59" s="26">
        <f>IF(F59="","",S59-I59)</f>
        <v/>
      </c>
      <c r="U59" s="17">
        <f>IF(F59="","",IF(S59&lt;=0,"n. a.",1-I59/S59))</f>
        <v/>
      </c>
      <c r="V59" s="27">
        <f>IF(F59="","",Stichtag-IF(E59="",StdFrist,MAX(StdFrist,E59)))</f>
        <v/>
      </c>
      <c r="W59" s="27">
        <f>IF(L59="Schlüsselkunde",V59-14,"")</f>
        <v/>
      </c>
      <c r="X59" s="25" t="n"/>
      <c r="Y59" s="13" t="n"/>
      <c r="Z59" s="25" t="n"/>
      <c r="AA59" s="25" t="n"/>
      <c r="AB59" s="25" t="n"/>
    </row>
    <row r="60">
      <c r="A60" s="25" t="n"/>
      <c r="B60" s="25" t="n"/>
      <c r="C60" s="25" t="n"/>
      <c r="D60" s="25" t="n"/>
      <c r="E60" s="15" t="n"/>
      <c r="F60" s="14" t="n"/>
      <c r="G60" s="14" t="n"/>
      <c r="H60" s="14" t="n"/>
      <c r="I60" s="26">
        <f>IF(F60="","",F60-G60)</f>
        <v/>
      </c>
      <c r="J60" s="26">
        <f>IF(F60="","",I60-H60)</f>
        <v/>
      </c>
      <c r="K60" s="17">
        <f>IF(OR(F60="",F60=0),"",J60/F60)</f>
        <v/>
      </c>
      <c r="L60" s="7">
        <f>IF(F60="","",IF(F60&gt;=SchwelleUmsatz,"Schlüsselkunde",IF(K60&lt;SchwelleMarge,"Marge kritisch","Standard")))</f>
        <v/>
      </c>
      <c r="M60" s="12">
        <f>IF(OR(F60="",F60=0),"",KostenSteigerung*G60/F60)</f>
        <v/>
      </c>
      <c r="N60" s="12">
        <f>IF(F60="","",KostenSteigerung)</f>
        <v/>
      </c>
      <c r="O60" s="17">
        <f>IF(F60="","",IF(L60="Marge kritisch",StdErhoehung+ZuschlagKritisch,StdErhoehung))</f>
        <v/>
      </c>
      <c r="P60" s="13" t="n"/>
      <c r="Q60" s="17">
        <f>IF(F60="","",IF(P60="",O60,P60))</f>
        <v/>
      </c>
      <c r="R60" s="26">
        <f>IF(F60="","",F60*(1+Q60))</f>
        <v/>
      </c>
      <c r="S60" s="26">
        <f>IF(F60="","",R60-G60*(1+KostenSteigerung))</f>
        <v/>
      </c>
      <c r="T60" s="26">
        <f>IF(F60="","",S60-I60)</f>
        <v/>
      </c>
      <c r="U60" s="17">
        <f>IF(F60="","",IF(S60&lt;=0,"n. a.",1-I60/S60))</f>
        <v/>
      </c>
      <c r="V60" s="27">
        <f>IF(F60="","",Stichtag-IF(E60="",StdFrist,MAX(StdFrist,E60)))</f>
        <v/>
      </c>
      <c r="W60" s="27">
        <f>IF(L60="Schlüsselkunde",V60-14,"")</f>
        <v/>
      </c>
      <c r="X60" s="25" t="n"/>
      <c r="Y60" s="13" t="n"/>
      <c r="Z60" s="25" t="n"/>
      <c r="AA60" s="25" t="n"/>
      <c r="AB60" s="25" t="n"/>
    </row>
    <row r="61">
      <c r="A61" s="25" t="n"/>
      <c r="B61" s="25" t="n"/>
      <c r="C61" s="25" t="n"/>
      <c r="D61" s="25" t="n"/>
      <c r="E61" s="15" t="n"/>
      <c r="F61" s="14" t="n"/>
      <c r="G61" s="14" t="n"/>
      <c r="H61" s="14" t="n"/>
      <c r="I61" s="26">
        <f>IF(F61="","",F61-G61)</f>
        <v/>
      </c>
      <c r="J61" s="26">
        <f>IF(F61="","",I61-H61)</f>
        <v/>
      </c>
      <c r="K61" s="17">
        <f>IF(OR(F61="",F61=0),"",J61/F61)</f>
        <v/>
      </c>
      <c r="L61" s="7">
        <f>IF(F61="","",IF(F61&gt;=SchwelleUmsatz,"Schlüsselkunde",IF(K61&lt;SchwelleMarge,"Marge kritisch","Standard")))</f>
        <v/>
      </c>
      <c r="M61" s="12">
        <f>IF(OR(F61="",F61=0),"",KostenSteigerung*G61/F61)</f>
        <v/>
      </c>
      <c r="N61" s="12">
        <f>IF(F61="","",KostenSteigerung)</f>
        <v/>
      </c>
      <c r="O61" s="17">
        <f>IF(F61="","",IF(L61="Marge kritisch",StdErhoehung+ZuschlagKritisch,StdErhoehung))</f>
        <v/>
      </c>
      <c r="P61" s="13" t="n"/>
      <c r="Q61" s="17">
        <f>IF(F61="","",IF(P61="",O61,P61))</f>
        <v/>
      </c>
      <c r="R61" s="26">
        <f>IF(F61="","",F61*(1+Q61))</f>
        <v/>
      </c>
      <c r="S61" s="26">
        <f>IF(F61="","",R61-G61*(1+KostenSteigerung))</f>
        <v/>
      </c>
      <c r="T61" s="26">
        <f>IF(F61="","",S61-I61)</f>
        <v/>
      </c>
      <c r="U61" s="17">
        <f>IF(F61="","",IF(S61&lt;=0,"n. a.",1-I61/S61))</f>
        <v/>
      </c>
      <c r="V61" s="27">
        <f>IF(F61="","",Stichtag-IF(E61="",StdFrist,MAX(StdFrist,E61)))</f>
        <v/>
      </c>
      <c r="W61" s="27">
        <f>IF(L61="Schlüsselkunde",V61-14,"")</f>
        <v/>
      </c>
      <c r="X61" s="25" t="n"/>
      <c r="Y61" s="13" t="n"/>
      <c r="Z61" s="25" t="n"/>
      <c r="AA61" s="25" t="n"/>
      <c r="AB61" s="25" t="n"/>
    </row>
    <row r="62">
      <c r="A62" s="25" t="n"/>
      <c r="B62" s="25" t="n"/>
      <c r="C62" s="25" t="n"/>
      <c r="D62" s="25" t="n"/>
      <c r="E62" s="15" t="n"/>
      <c r="F62" s="14" t="n"/>
      <c r="G62" s="14" t="n"/>
      <c r="H62" s="14" t="n"/>
      <c r="I62" s="26">
        <f>IF(F62="","",F62-G62)</f>
        <v/>
      </c>
      <c r="J62" s="26">
        <f>IF(F62="","",I62-H62)</f>
        <v/>
      </c>
      <c r="K62" s="17">
        <f>IF(OR(F62="",F62=0),"",J62/F62)</f>
        <v/>
      </c>
      <c r="L62" s="7">
        <f>IF(F62="","",IF(F62&gt;=SchwelleUmsatz,"Schlüsselkunde",IF(K62&lt;SchwelleMarge,"Marge kritisch","Standard")))</f>
        <v/>
      </c>
      <c r="M62" s="12">
        <f>IF(OR(F62="",F62=0),"",KostenSteigerung*G62/F62)</f>
        <v/>
      </c>
      <c r="N62" s="12">
        <f>IF(F62="","",KostenSteigerung)</f>
        <v/>
      </c>
      <c r="O62" s="17">
        <f>IF(F62="","",IF(L62="Marge kritisch",StdErhoehung+ZuschlagKritisch,StdErhoehung))</f>
        <v/>
      </c>
      <c r="P62" s="13" t="n"/>
      <c r="Q62" s="17">
        <f>IF(F62="","",IF(P62="",O62,P62))</f>
        <v/>
      </c>
      <c r="R62" s="26">
        <f>IF(F62="","",F62*(1+Q62))</f>
        <v/>
      </c>
      <c r="S62" s="26">
        <f>IF(F62="","",R62-G62*(1+KostenSteigerung))</f>
        <v/>
      </c>
      <c r="T62" s="26">
        <f>IF(F62="","",S62-I62)</f>
        <v/>
      </c>
      <c r="U62" s="17">
        <f>IF(F62="","",IF(S62&lt;=0,"n. a.",1-I62/S62))</f>
        <v/>
      </c>
      <c r="V62" s="27">
        <f>IF(F62="","",Stichtag-IF(E62="",StdFrist,MAX(StdFrist,E62)))</f>
        <v/>
      </c>
      <c r="W62" s="27">
        <f>IF(L62="Schlüsselkunde",V62-14,"")</f>
        <v/>
      </c>
      <c r="X62" s="25" t="n"/>
      <c r="Y62" s="13" t="n"/>
      <c r="Z62" s="25" t="n"/>
      <c r="AA62" s="25" t="n"/>
      <c r="AB62" s="25" t="n"/>
    </row>
    <row r="63">
      <c r="A63" s="25" t="n"/>
      <c r="B63" s="25" t="n"/>
      <c r="C63" s="25" t="n"/>
      <c r="D63" s="25" t="n"/>
      <c r="E63" s="15" t="n"/>
      <c r="F63" s="14" t="n"/>
      <c r="G63" s="14" t="n"/>
      <c r="H63" s="14" t="n"/>
      <c r="I63" s="26">
        <f>IF(F63="","",F63-G63)</f>
        <v/>
      </c>
      <c r="J63" s="26">
        <f>IF(F63="","",I63-H63)</f>
        <v/>
      </c>
      <c r="K63" s="17">
        <f>IF(OR(F63="",F63=0),"",J63/F63)</f>
        <v/>
      </c>
      <c r="L63" s="7">
        <f>IF(F63="","",IF(F63&gt;=SchwelleUmsatz,"Schlüsselkunde",IF(K63&lt;SchwelleMarge,"Marge kritisch","Standard")))</f>
        <v/>
      </c>
      <c r="M63" s="12">
        <f>IF(OR(F63="",F63=0),"",KostenSteigerung*G63/F63)</f>
        <v/>
      </c>
      <c r="N63" s="12">
        <f>IF(F63="","",KostenSteigerung)</f>
        <v/>
      </c>
      <c r="O63" s="17">
        <f>IF(F63="","",IF(L63="Marge kritisch",StdErhoehung+ZuschlagKritisch,StdErhoehung))</f>
        <v/>
      </c>
      <c r="P63" s="13" t="n"/>
      <c r="Q63" s="17">
        <f>IF(F63="","",IF(P63="",O63,P63))</f>
        <v/>
      </c>
      <c r="R63" s="26">
        <f>IF(F63="","",F63*(1+Q63))</f>
        <v/>
      </c>
      <c r="S63" s="26">
        <f>IF(F63="","",R63-G63*(1+KostenSteigerung))</f>
        <v/>
      </c>
      <c r="T63" s="26">
        <f>IF(F63="","",S63-I63)</f>
        <v/>
      </c>
      <c r="U63" s="17">
        <f>IF(F63="","",IF(S63&lt;=0,"n. a.",1-I63/S63))</f>
        <v/>
      </c>
      <c r="V63" s="27">
        <f>IF(F63="","",Stichtag-IF(E63="",StdFrist,MAX(StdFrist,E63)))</f>
        <v/>
      </c>
      <c r="W63" s="27">
        <f>IF(L63="Schlüsselkunde",V63-14,"")</f>
        <v/>
      </c>
      <c r="X63" s="25" t="n"/>
      <c r="Y63" s="13" t="n"/>
      <c r="Z63" s="25" t="n"/>
      <c r="AA63" s="25" t="n"/>
      <c r="AB63" s="25" t="n"/>
    </row>
    <row r="64">
      <c r="A64" s="25" t="n"/>
      <c r="B64" s="25" t="n"/>
      <c r="C64" s="25" t="n"/>
      <c r="D64" s="25" t="n"/>
      <c r="E64" s="15" t="n"/>
      <c r="F64" s="14" t="n"/>
      <c r="G64" s="14" t="n"/>
      <c r="H64" s="14" t="n"/>
      <c r="I64" s="26">
        <f>IF(F64="","",F64-G64)</f>
        <v/>
      </c>
      <c r="J64" s="26">
        <f>IF(F64="","",I64-H64)</f>
        <v/>
      </c>
      <c r="K64" s="17">
        <f>IF(OR(F64="",F64=0),"",J64/F64)</f>
        <v/>
      </c>
      <c r="L64" s="7">
        <f>IF(F64="","",IF(F64&gt;=SchwelleUmsatz,"Schlüsselkunde",IF(K64&lt;SchwelleMarge,"Marge kritisch","Standard")))</f>
        <v/>
      </c>
      <c r="M64" s="12">
        <f>IF(OR(F64="",F64=0),"",KostenSteigerung*G64/F64)</f>
        <v/>
      </c>
      <c r="N64" s="12">
        <f>IF(F64="","",KostenSteigerung)</f>
        <v/>
      </c>
      <c r="O64" s="17">
        <f>IF(F64="","",IF(L64="Marge kritisch",StdErhoehung+ZuschlagKritisch,StdErhoehung))</f>
        <v/>
      </c>
      <c r="P64" s="13" t="n"/>
      <c r="Q64" s="17">
        <f>IF(F64="","",IF(P64="",O64,P64))</f>
        <v/>
      </c>
      <c r="R64" s="26">
        <f>IF(F64="","",F64*(1+Q64))</f>
        <v/>
      </c>
      <c r="S64" s="26">
        <f>IF(F64="","",R64-G64*(1+KostenSteigerung))</f>
        <v/>
      </c>
      <c r="T64" s="26">
        <f>IF(F64="","",S64-I64)</f>
        <v/>
      </c>
      <c r="U64" s="17">
        <f>IF(F64="","",IF(S64&lt;=0,"n. a.",1-I64/S64))</f>
        <v/>
      </c>
      <c r="V64" s="27">
        <f>IF(F64="","",Stichtag-IF(E64="",StdFrist,MAX(StdFrist,E64)))</f>
        <v/>
      </c>
      <c r="W64" s="27">
        <f>IF(L64="Schlüsselkunde",V64-14,"")</f>
        <v/>
      </c>
      <c r="X64" s="25" t="n"/>
      <c r="Y64" s="13" t="n"/>
      <c r="Z64" s="25" t="n"/>
      <c r="AA64" s="25" t="n"/>
      <c r="AB64" s="25" t="n"/>
    </row>
    <row r="65">
      <c r="A65" s="25" t="n"/>
      <c r="B65" s="25" t="n"/>
      <c r="C65" s="25" t="n"/>
      <c r="D65" s="25" t="n"/>
      <c r="E65" s="15" t="n"/>
      <c r="F65" s="14" t="n"/>
      <c r="G65" s="14" t="n"/>
      <c r="H65" s="14" t="n"/>
      <c r="I65" s="26">
        <f>IF(F65="","",F65-G65)</f>
        <v/>
      </c>
      <c r="J65" s="26">
        <f>IF(F65="","",I65-H65)</f>
        <v/>
      </c>
      <c r="K65" s="17">
        <f>IF(OR(F65="",F65=0),"",J65/F65)</f>
        <v/>
      </c>
      <c r="L65" s="7">
        <f>IF(F65="","",IF(F65&gt;=SchwelleUmsatz,"Schlüsselkunde",IF(K65&lt;SchwelleMarge,"Marge kritisch","Standard")))</f>
        <v/>
      </c>
      <c r="M65" s="12">
        <f>IF(OR(F65="",F65=0),"",KostenSteigerung*G65/F65)</f>
        <v/>
      </c>
      <c r="N65" s="12">
        <f>IF(F65="","",KostenSteigerung)</f>
        <v/>
      </c>
      <c r="O65" s="17">
        <f>IF(F65="","",IF(L65="Marge kritisch",StdErhoehung+ZuschlagKritisch,StdErhoehung))</f>
        <v/>
      </c>
      <c r="P65" s="13" t="n"/>
      <c r="Q65" s="17">
        <f>IF(F65="","",IF(P65="",O65,P65))</f>
        <v/>
      </c>
      <c r="R65" s="26">
        <f>IF(F65="","",F65*(1+Q65))</f>
        <v/>
      </c>
      <c r="S65" s="26">
        <f>IF(F65="","",R65-G65*(1+KostenSteigerung))</f>
        <v/>
      </c>
      <c r="T65" s="26">
        <f>IF(F65="","",S65-I65)</f>
        <v/>
      </c>
      <c r="U65" s="17">
        <f>IF(F65="","",IF(S65&lt;=0,"n. a.",1-I65/S65))</f>
        <v/>
      </c>
      <c r="V65" s="27">
        <f>IF(F65="","",Stichtag-IF(E65="",StdFrist,MAX(StdFrist,E65)))</f>
        <v/>
      </c>
      <c r="W65" s="27">
        <f>IF(L65="Schlüsselkunde",V65-14,"")</f>
        <v/>
      </c>
      <c r="X65" s="25" t="n"/>
      <c r="Y65" s="13" t="n"/>
      <c r="Z65" s="25" t="n"/>
      <c r="AA65" s="25" t="n"/>
      <c r="AB65" s="25" t="n"/>
    </row>
    <row r="66">
      <c r="A66" s="25" t="n"/>
      <c r="B66" s="25" t="n"/>
      <c r="C66" s="25" t="n"/>
      <c r="D66" s="25" t="n"/>
      <c r="E66" s="15" t="n"/>
      <c r="F66" s="14" t="n"/>
      <c r="G66" s="14" t="n"/>
      <c r="H66" s="14" t="n"/>
      <c r="I66" s="26">
        <f>IF(F66="","",F66-G66)</f>
        <v/>
      </c>
      <c r="J66" s="26">
        <f>IF(F66="","",I66-H66)</f>
        <v/>
      </c>
      <c r="K66" s="17">
        <f>IF(OR(F66="",F66=0),"",J66/F66)</f>
        <v/>
      </c>
      <c r="L66" s="7">
        <f>IF(F66="","",IF(F66&gt;=SchwelleUmsatz,"Schlüsselkunde",IF(K66&lt;SchwelleMarge,"Marge kritisch","Standard")))</f>
        <v/>
      </c>
      <c r="M66" s="12">
        <f>IF(OR(F66="",F66=0),"",KostenSteigerung*G66/F66)</f>
        <v/>
      </c>
      <c r="N66" s="12">
        <f>IF(F66="","",KostenSteigerung)</f>
        <v/>
      </c>
      <c r="O66" s="17">
        <f>IF(F66="","",IF(L66="Marge kritisch",StdErhoehung+ZuschlagKritisch,StdErhoehung))</f>
        <v/>
      </c>
      <c r="P66" s="13" t="n"/>
      <c r="Q66" s="17">
        <f>IF(F66="","",IF(P66="",O66,P66))</f>
        <v/>
      </c>
      <c r="R66" s="26">
        <f>IF(F66="","",F66*(1+Q66))</f>
        <v/>
      </c>
      <c r="S66" s="26">
        <f>IF(F66="","",R66-G66*(1+KostenSteigerung))</f>
        <v/>
      </c>
      <c r="T66" s="26">
        <f>IF(F66="","",S66-I66)</f>
        <v/>
      </c>
      <c r="U66" s="17">
        <f>IF(F66="","",IF(S66&lt;=0,"n. a.",1-I66/S66))</f>
        <v/>
      </c>
      <c r="V66" s="27">
        <f>IF(F66="","",Stichtag-IF(E66="",StdFrist,MAX(StdFrist,E66)))</f>
        <v/>
      </c>
      <c r="W66" s="27">
        <f>IF(L66="Schlüsselkunde",V66-14,"")</f>
        <v/>
      </c>
      <c r="X66" s="25" t="n"/>
      <c r="Y66" s="13" t="n"/>
      <c r="Z66" s="25" t="n"/>
      <c r="AA66" s="25" t="n"/>
      <c r="AB66" s="25" t="n"/>
    </row>
    <row r="67">
      <c r="A67" s="25" t="n"/>
      <c r="B67" s="25" t="n"/>
      <c r="C67" s="25" t="n"/>
      <c r="D67" s="25" t="n"/>
      <c r="E67" s="15" t="n"/>
      <c r="F67" s="14" t="n"/>
      <c r="G67" s="14" t="n"/>
      <c r="H67" s="14" t="n"/>
      <c r="I67" s="26">
        <f>IF(F67="","",F67-G67)</f>
        <v/>
      </c>
      <c r="J67" s="26">
        <f>IF(F67="","",I67-H67)</f>
        <v/>
      </c>
      <c r="K67" s="17">
        <f>IF(OR(F67="",F67=0),"",J67/F67)</f>
        <v/>
      </c>
      <c r="L67" s="7">
        <f>IF(F67="","",IF(F67&gt;=SchwelleUmsatz,"Schlüsselkunde",IF(K67&lt;SchwelleMarge,"Marge kritisch","Standard")))</f>
        <v/>
      </c>
      <c r="M67" s="12">
        <f>IF(OR(F67="",F67=0),"",KostenSteigerung*G67/F67)</f>
        <v/>
      </c>
      <c r="N67" s="12">
        <f>IF(F67="","",KostenSteigerung)</f>
        <v/>
      </c>
      <c r="O67" s="17">
        <f>IF(F67="","",IF(L67="Marge kritisch",StdErhoehung+ZuschlagKritisch,StdErhoehung))</f>
        <v/>
      </c>
      <c r="P67" s="13" t="n"/>
      <c r="Q67" s="17">
        <f>IF(F67="","",IF(P67="",O67,P67))</f>
        <v/>
      </c>
      <c r="R67" s="26">
        <f>IF(F67="","",F67*(1+Q67))</f>
        <v/>
      </c>
      <c r="S67" s="26">
        <f>IF(F67="","",R67-G67*(1+KostenSteigerung))</f>
        <v/>
      </c>
      <c r="T67" s="26">
        <f>IF(F67="","",S67-I67)</f>
        <v/>
      </c>
      <c r="U67" s="17">
        <f>IF(F67="","",IF(S67&lt;=0,"n. a.",1-I67/S67))</f>
        <v/>
      </c>
      <c r="V67" s="27">
        <f>IF(F67="","",Stichtag-IF(E67="",StdFrist,MAX(StdFrist,E67)))</f>
        <v/>
      </c>
      <c r="W67" s="27">
        <f>IF(L67="Schlüsselkunde",V67-14,"")</f>
        <v/>
      </c>
      <c r="X67" s="25" t="n"/>
      <c r="Y67" s="13" t="n"/>
      <c r="Z67" s="25" t="n"/>
      <c r="AA67" s="25" t="n"/>
      <c r="AB67" s="25" t="n"/>
    </row>
    <row r="68">
      <c r="A68" s="25" t="n"/>
      <c r="B68" s="25" t="n"/>
      <c r="C68" s="25" t="n"/>
      <c r="D68" s="25" t="n"/>
      <c r="E68" s="15" t="n"/>
      <c r="F68" s="14" t="n"/>
      <c r="G68" s="14" t="n"/>
      <c r="H68" s="14" t="n"/>
      <c r="I68" s="26">
        <f>IF(F68="","",F68-G68)</f>
        <v/>
      </c>
      <c r="J68" s="26">
        <f>IF(F68="","",I68-H68)</f>
        <v/>
      </c>
      <c r="K68" s="17">
        <f>IF(OR(F68="",F68=0),"",J68/F68)</f>
        <v/>
      </c>
      <c r="L68" s="7">
        <f>IF(F68="","",IF(F68&gt;=SchwelleUmsatz,"Schlüsselkunde",IF(K68&lt;SchwelleMarge,"Marge kritisch","Standard")))</f>
        <v/>
      </c>
      <c r="M68" s="12">
        <f>IF(OR(F68="",F68=0),"",KostenSteigerung*G68/F68)</f>
        <v/>
      </c>
      <c r="N68" s="12">
        <f>IF(F68="","",KostenSteigerung)</f>
        <v/>
      </c>
      <c r="O68" s="17">
        <f>IF(F68="","",IF(L68="Marge kritisch",StdErhoehung+ZuschlagKritisch,StdErhoehung))</f>
        <v/>
      </c>
      <c r="P68" s="13" t="n"/>
      <c r="Q68" s="17">
        <f>IF(F68="","",IF(P68="",O68,P68))</f>
        <v/>
      </c>
      <c r="R68" s="26">
        <f>IF(F68="","",F68*(1+Q68))</f>
        <v/>
      </c>
      <c r="S68" s="26">
        <f>IF(F68="","",R68-G68*(1+KostenSteigerung))</f>
        <v/>
      </c>
      <c r="T68" s="26">
        <f>IF(F68="","",S68-I68)</f>
        <v/>
      </c>
      <c r="U68" s="17">
        <f>IF(F68="","",IF(S68&lt;=0,"n. a.",1-I68/S68))</f>
        <v/>
      </c>
      <c r="V68" s="27">
        <f>IF(F68="","",Stichtag-IF(E68="",StdFrist,MAX(StdFrist,E68)))</f>
        <v/>
      </c>
      <c r="W68" s="27">
        <f>IF(L68="Schlüsselkunde",V68-14,"")</f>
        <v/>
      </c>
      <c r="X68" s="25" t="n"/>
      <c r="Y68" s="13" t="n"/>
      <c r="Z68" s="25" t="n"/>
      <c r="AA68" s="25" t="n"/>
      <c r="AB68" s="25" t="n"/>
    </row>
    <row r="69">
      <c r="A69" s="25" t="n"/>
      <c r="B69" s="25" t="n"/>
      <c r="C69" s="25" t="n"/>
      <c r="D69" s="25" t="n"/>
      <c r="E69" s="15" t="n"/>
      <c r="F69" s="14" t="n"/>
      <c r="G69" s="14" t="n"/>
      <c r="H69" s="14" t="n"/>
      <c r="I69" s="26">
        <f>IF(F69="","",F69-G69)</f>
        <v/>
      </c>
      <c r="J69" s="26">
        <f>IF(F69="","",I69-H69)</f>
        <v/>
      </c>
      <c r="K69" s="17">
        <f>IF(OR(F69="",F69=0),"",J69/F69)</f>
        <v/>
      </c>
      <c r="L69" s="7">
        <f>IF(F69="","",IF(F69&gt;=SchwelleUmsatz,"Schlüsselkunde",IF(K69&lt;SchwelleMarge,"Marge kritisch","Standard")))</f>
        <v/>
      </c>
      <c r="M69" s="12">
        <f>IF(OR(F69="",F69=0),"",KostenSteigerung*G69/F69)</f>
        <v/>
      </c>
      <c r="N69" s="12">
        <f>IF(F69="","",KostenSteigerung)</f>
        <v/>
      </c>
      <c r="O69" s="17">
        <f>IF(F69="","",IF(L69="Marge kritisch",StdErhoehung+ZuschlagKritisch,StdErhoehung))</f>
        <v/>
      </c>
      <c r="P69" s="13" t="n"/>
      <c r="Q69" s="17">
        <f>IF(F69="","",IF(P69="",O69,P69))</f>
        <v/>
      </c>
      <c r="R69" s="26">
        <f>IF(F69="","",F69*(1+Q69))</f>
        <v/>
      </c>
      <c r="S69" s="26">
        <f>IF(F69="","",R69-G69*(1+KostenSteigerung))</f>
        <v/>
      </c>
      <c r="T69" s="26">
        <f>IF(F69="","",S69-I69)</f>
        <v/>
      </c>
      <c r="U69" s="17">
        <f>IF(F69="","",IF(S69&lt;=0,"n. a.",1-I69/S69))</f>
        <v/>
      </c>
      <c r="V69" s="27">
        <f>IF(F69="","",Stichtag-IF(E69="",StdFrist,MAX(StdFrist,E69)))</f>
        <v/>
      </c>
      <c r="W69" s="27">
        <f>IF(L69="Schlüsselkunde",V69-14,"")</f>
        <v/>
      </c>
      <c r="X69" s="25" t="n"/>
      <c r="Y69" s="13" t="n"/>
      <c r="Z69" s="25" t="n"/>
      <c r="AA69" s="25" t="n"/>
      <c r="AB69" s="25" t="n"/>
    </row>
    <row r="70">
      <c r="A70" s="25" t="n"/>
      <c r="B70" s="25" t="n"/>
      <c r="C70" s="25" t="n"/>
      <c r="D70" s="25" t="n"/>
      <c r="E70" s="15" t="n"/>
      <c r="F70" s="14" t="n"/>
      <c r="G70" s="14" t="n"/>
      <c r="H70" s="14" t="n"/>
      <c r="I70" s="26">
        <f>IF(F70="","",F70-G70)</f>
        <v/>
      </c>
      <c r="J70" s="26">
        <f>IF(F70="","",I70-H70)</f>
        <v/>
      </c>
      <c r="K70" s="17">
        <f>IF(OR(F70="",F70=0),"",J70/F70)</f>
        <v/>
      </c>
      <c r="L70" s="7">
        <f>IF(F70="","",IF(F70&gt;=SchwelleUmsatz,"Schlüsselkunde",IF(K70&lt;SchwelleMarge,"Marge kritisch","Standard")))</f>
        <v/>
      </c>
      <c r="M70" s="12">
        <f>IF(OR(F70="",F70=0),"",KostenSteigerung*G70/F70)</f>
        <v/>
      </c>
      <c r="N70" s="12">
        <f>IF(F70="","",KostenSteigerung)</f>
        <v/>
      </c>
      <c r="O70" s="17">
        <f>IF(F70="","",IF(L70="Marge kritisch",StdErhoehung+ZuschlagKritisch,StdErhoehung))</f>
        <v/>
      </c>
      <c r="P70" s="13" t="n"/>
      <c r="Q70" s="17">
        <f>IF(F70="","",IF(P70="",O70,P70))</f>
        <v/>
      </c>
      <c r="R70" s="26">
        <f>IF(F70="","",F70*(1+Q70))</f>
        <v/>
      </c>
      <c r="S70" s="26">
        <f>IF(F70="","",R70-G70*(1+KostenSteigerung))</f>
        <v/>
      </c>
      <c r="T70" s="26">
        <f>IF(F70="","",S70-I70)</f>
        <v/>
      </c>
      <c r="U70" s="17">
        <f>IF(F70="","",IF(S70&lt;=0,"n. a.",1-I70/S70))</f>
        <v/>
      </c>
      <c r="V70" s="27">
        <f>IF(F70="","",Stichtag-IF(E70="",StdFrist,MAX(StdFrist,E70)))</f>
        <v/>
      </c>
      <c r="W70" s="27">
        <f>IF(L70="Schlüsselkunde",V70-14,"")</f>
        <v/>
      </c>
      <c r="X70" s="25" t="n"/>
      <c r="Y70" s="13" t="n"/>
      <c r="Z70" s="25" t="n"/>
      <c r="AA70" s="25" t="n"/>
      <c r="AB70" s="25" t="n"/>
    </row>
    <row r="71">
      <c r="A71" s="25" t="n"/>
      <c r="B71" s="25" t="n"/>
      <c r="C71" s="25" t="n"/>
      <c r="D71" s="25" t="n"/>
      <c r="E71" s="15" t="n"/>
      <c r="F71" s="14" t="n"/>
      <c r="G71" s="14" t="n"/>
      <c r="H71" s="14" t="n"/>
      <c r="I71" s="26">
        <f>IF(F71="","",F71-G71)</f>
        <v/>
      </c>
      <c r="J71" s="26">
        <f>IF(F71="","",I71-H71)</f>
        <v/>
      </c>
      <c r="K71" s="17">
        <f>IF(OR(F71="",F71=0),"",J71/F71)</f>
        <v/>
      </c>
      <c r="L71" s="7">
        <f>IF(F71="","",IF(F71&gt;=SchwelleUmsatz,"Schlüsselkunde",IF(K71&lt;SchwelleMarge,"Marge kritisch","Standard")))</f>
        <v/>
      </c>
      <c r="M71" s="12">
        <f>IF(OR(F71="",F71=0),"",KostenSteigerung*G71/F71)</f>
        <v/>
      </c>
      <c r="N71" s="12">
        <f>IF(F71="","",KostenSteigerung)</f>
        <v/>
      </c>
      <c r="O71" s="17">
        <f>IF(F71="","",IF(L71="Marge kritisch",StdErhoehung+ZuschlagKritisch,StdErhoehung))</f>
        <v/>
      </c>
      <c r="P71" s="13" t="n"/>
      <c r="Q71" s="17">
        <f>IF(F71="","",IF(P71="",O71,P71))</f>
        <v/>
      </c>
      <c r="R71" s="26">
        <f>IF(F71="","",F71*(1+Q71))</f>
        <v/>
      </c>
      <c r="S71" s="26">
        <f>IF(F71="","",R71-G71*(1+KostenSteigerung))</f>
        <v/>
      </c>
      <c r="T71" s="26">
        <f>IF(F71="","",S71-I71)</f>
        <v/>
      </c>
      <c r="U71" s="17">
        <f>IF(F71="","",IF(S71&lt;=0,"n. a.",1-I71/S71))</f>
        <v/>
      </c>
      <c r="V71" s="27">
        <f>IF(F71="","",Stichtag-IF(E71="",StdFrist,MAX(StdFrist,E71)))</f>
        <v/>
      </c>
      <c r="W71" s="27">
        <f>IF(L71="Schlüsselkunde",V71-14,"")</f>
        <v/>
      </c>
      <c r="X71" s="25" t="n"/>
      <c r="Y71" s="13" t="n"/>
      <c r="Z71" s="25" t="n"/>
      <c r="AA71" s="25" t="n"/>
      <c r="AB71" s="25" t="n"/>
    </row>
    <row r="72">
      <c r="A72" s="25" t="n"/>
      <c r="B72" s="25" t="n"/>
      <c r="C72" s="25" t="n"/>
      <c r="D72" s="25" t="n"/>
      <c r="E72" s="15" t="n"/>
      <c r="F72" s="14" t="n"/>
      <c r="G72" s="14" t="n"/>
      <c r="H72" s="14" t="n"/>
      <c r="I72" s="26">
        <f>IF(F72="","",F72-G72)</f>
        <v/>
      </c>
      <c r="J72" s="26">
        <f>IF(F72="","",I72-H72)</f>
        <v/>
      </c>
      <c r="K72" s="17">
        <f>IF(OR(F72="",F72=0),"",J72/F72)</f>
        <v/>
      </c>
      <c r="L72" s="7">
        <f>IF(F72="","",IF(F72&gt;=SchwelleUmsatz,"Schlüsselkunde",IF(K72&lt;SchwelleMarge,"Marge kritisch","Standard")))</f>
        <v/>
      </c>
      <c r="M72" s="12">
        <f>IF(OR(F72="",F72=0),"",KostenSteigerung*G72/F72)</f>
        <v/>
      </c>
      <c r="N72" s="12">
        <f>IF(F72="","",KostenSteigerung)</f>
        <v/>
      </c>
      <c r="O72" s="17">
        <f>IF(F72="","",IF(L72="Marge kritisch",StdErhoehung+ZuschlagKritisch,StdErhoehung))</f>
        <v/>
      </c>
      <c r="P72" s="13" t="n"/>
      <c r="Q72" s="17">
        <f>IF(F72="","",IF(P72="",O72,P72))</f>
        <v/>
      </c>
      <c r="R72" s="26">
        <f>IF(F72="","",F72*(1+Q72))</f>
        <v/>
      </c>
      <c r="S72" s="26">
        <f>IF(F72="","",R72-G72*(1+KostenSteigerung))</f>
        <v/>
      </c>
      <c r="T72" s="26">
        <f>IF(F72="","",S72-I72)</f>
        <v/>
      </c>
      <c r="U72" s="17">
        <f>IF(F72="","",IF(S72&lt;=0,"n. a.",1-I72/S72))</f>
        <v/>
      </c>
      <c r="V72" s="27">
        <f>IF(F72="","",Stichtag-IF(E72="",StdFrist,MAX(StdFrist,E72)))</f>
        <v/>
      </c>
      <c r="W72" s="27">
        <f>IF(L72="Schlüsselkunde",V72-14,"")</f>
        <v/>
      </c>
      <c r="X72" s="25" t="n"/>
      <c r="Y72" s="13" t="n"/>
      <c r="Z72" s="25" t="n"/>
      <c r="AA72" s="25" t="n"/>
      <c r="AB72" s="25" t="n"/>
    </row>
    <row r="73">
      <c r="A73" s="25" t="n"/>
      <c r="B73" s="25" t="n"/>
      <c r="C73" s="25" t="n"/>
      <c r="D73" s="25" t="n"/>
      <c r="E73" s="15" t="n"/>
      <c r="F73" s="14" t="n"/>
      <c r="G73" s="14" t="n"/>
      <c r="H73" s="14" t="n"/>
      <c r="I73" s="26">
        <f>IF(F73="","",F73-G73)</f>
        <v/>
      </c>
      <c r="J73" s="26">
        <f>IF(F73="","",I73-H73)</f>
        <v/>
      </c>
      <c r="K73" s="17">
        <f>IF(OR(F73="",F73=0),"",J73/F73)</f>
        <v/>
      </c>
      <c r="L73" s="7">
        <f>IF(F73="","",IF(F73&gt;=SchwelleUmsatz,"Schlüsselkunde",IF(K73&lt;SchwelleMarge,"Marge kritisch","Standard")))</f>
        <v/>
      </c>
      <c r="M73" s="12">
        <f>IF(OR(F73="",F73=0),"",KostenSteigerung*G73/F73)</f>
        <v/>
      </c>
      <c r="N73" s="12">
        <f>IF(F73="","",KostenSteigerung)</f>
        <v/>
      </c>
      <c r="O73" s="17">
        <f>IF(F73="","",IF(L73="Marge kritisch",StdErhoehung+ZuschlagKritisch,StdErhoehung))</f>
        <v/>
      </c>
      <c r="P73" s="13" t="n"/>
      <c r="Q73" s="17">
        <f>IF(F73="","",IF(P73="",O73,P73))</f>
        <v/>
      </c>
      <c r="R73" s="26">
        <f>IF(F73="","",F73*(1+Q73))</f>
        <v/>
      </c>
      <c r="S73" s="26">
        <f>IF(F73="","",R73-G73*(1+KostenSteigerung))</f>
        <v/>
      </c>
      <c r="T73" s="26">
        <f>IF(F73="","",S73-I73)</f>
        <v/>
      </c>
      <c r="U73" s="17">
        <f>IF(F73="","",IF(S73&lt;=0,"n. a.",1-I73/S73))</f>
        <v/>
      </c>
      <c r="V73" s="27">
        <f>IF(F73="","",Stichtag-IF(E73="",StdFrist,MAX(StdFrist,E73)))</f>
        <v/>
      </c>
      <c r="W73" s="27">
        <f>IF(L73="Schlüsselkunde",V73-14,"")</f>
        <v/>
      </c>
      <c r="X73" s="25" t="n"/>
      <c r="Y73" s="13" t="n"/>
      <c r="Z73" s="25" t="n"/>
      <c r="AA73" s="25" t="n"/>
      <c r="AB73" s="25" t="n"/>
    </row>
    <row r="74">
      <c r="A74" s="25" t="n"/>
      <c r="B74" s="25" t="n"/>
      <c r="C74" s="25" t="n"/>
      <c r="D74" s="25" t="n"/>
      <c r="E74" s="15" t="n"/>
      <c r="F74" s="14" t="n"/>
      <c r="G74" s="14" t="n"/>
      <c r="H74" s="14" t="n"/>
      <c r="I74" s="26">
        <f>IF(F74="","",F74-G74)</f>
        <v/>
      </c>
      <c r="J74" s="26">
        <f>IF(F74="","",I74-H74)</f>
        <v/>
      </c>
      <c r="K74" s="17">
        <f>IF(OR(F74="",F74=0),"",J74/F74)</f>
        <v/>
      </c>
      <c r="L74" s="7">
        <f>IF(F74="","",IF(F74&gt;=SchwelleUmsatz,"Schlüsselkunde",IF(K74&lt;SchwelleMarge,"Marge kritisch","Standard")))</f>
        <v/>
      </c>
      <c r="M74" s="12">
        <f>IF(OR(F74="",F74=0),"",KostenSteigerung*G74/F74)</f>
        <v/>
      </c>
      <c r="N74" s="12">
        <f>IF(F74="","",KostenSteigerung)</f>
        <v/>
      </c>
      <c r="O74" s="17">
        <f>IF(F74="","",IF(L74="Marge kritisch",StdErhoehung+ZuschlagKritisch,StdErhoehung))</f>
        <v/>
      </c>
      <c r="P74" s="13" t="n"/>
      <c r="Q74" s="17">
        <f>IF(F74="","",IF(P74="",O74,P74))</f>
        <v/>
      </c>
      <c r="R74" s="26">
        <f>IF(F74="","",F74*(1+Q74))</f>
        <v/>
      </c>
      <c r="S74" s="26">
        <f>IF(F74="","",R74-G74*(1+KostenSteigerung))</f>
        <v/>
      </c>
      <c r="T74" s="26">
        <f>IF(F74="","",S74-I74)</f>
        <v/>
      </c>
      <c r="U74" s="17">
        <f>IF(F74="","",IF(S74&lt;=0,"n. a.",1-I74/S74))</f>
        <v/>
      </c>
      <c r="V74" s="27">
        <f>IF(F74="","",Stichtag-IF(E74="",StdFrist,MAX(StdFrist,E74)))</f>
        <v/>
      </c>
      <c r="W74" s="27">
        <f>IF(L74="Schlüsselkunde",V74-14,"")</f>
        <v/>
      </c>
      <c r="X74" s="25" t="n"/>
      <c r="Y74" s="13" t="n"/>
      <c r="Z74" s="25" t="n"/>
      <c r="AA74" s="25" t="n"/>
      <c r="AB74" s="25" t="n"/>
    </row>
    <row r="75">
      <c r="A75" s="25" t="n"/>
      <c r="B75" s="25" t="n"/>
      <c r="C75" s="25" t="n"/>
      <c r="D75" s="25" t="n"/>
      <c r="E75" s="15" t="n"/>
      <c r="F75" s="14" t="n"/>
      <c r="G75" s="14" t="n"/>
      <c r="H75" s="14" t="n"/>
      <c r="I75" s="26">
        <f>IF(F75="","",F75-G75)</f>
        <v/>
      </c>
      <c r="J75" s="26">
        <f>IF(F75="","",I75-H75)</f>
        <v/>
      </c>
      <c r="K75" s="17">
        <f>IF(OR(F75="",F75=0),"",J75/F75)</f>
        <v/>
      </c>
      <c r="L75" s="7">
        <f>IF(F75="","",IF(F75&gt;=SchwelleUmsatz,"Schlüsselkunde",IF(K75&lt;SchwelleMarge,"Marge kritisch","Standard")))</f>
        <v/>
      </c>
      <c r="M75" s="12">
        <f>IF(OR(F75="",F75=0),"",KostenSteigerung*G75/F75)</f>
        <v/>
      </c>
      <c r="N75" s="12">
        <f>IF(F75="","",KostenSteigerung)</f>
        <v/>
      </c>
      <c r="O75" s="17">
        <f>IF(F75="","",IF(L75="Marge kritisch",StdErhoehung+ZuschlagKritisch,StdErhoehung))</f>
        <v/>
      </c>
      <c r="P75" s="13" t="n"/>
      <c r="Q75" s="17">
        <f>IF(F75="","",IF(P75="",O75,P75))</f>
        <v/>
      </c>
      <c r="R75" s="26">
        <f>IF(F75="","",F75*(1+Q75))</f>
        <v/>
      </c>
      <c r="S75" s="26">
        <f>IF(F75="","",R75-G75*(1+KostenSteigerung))</f>
        <v/>
      </c>
      <c r="T75" s="26">
        <f>IF(F75="","",S75-I75)</f>
        <v/>
      </c>
      <c r="U75" s="17">
        <f>IF(F75="","",IF(S75&lt;=0,"n. a.",1-I75/S75))</f>
        <v/>
      </c>
      <c r="V75" s="27">
        <f>IF(F75="","",Stichtag-IF(E75="",StdFrist,MAX(StdFrist,E75)))</f>
        <v/>
      </c>
      <c r="W75" s="27">
        <f>IF(L75="Schlüsselkunde",V75-14,"")</f>
        <v/>
      </c>
      <c r="X75" s="25" t="n"/>
      <c r="Y75" s="13" t="n"/>
      <c r="Z75" s="25" t="n"/>
      <c r="AA75" s="25" t="n"/>
      <c r="AB75" s="25" t="n"/>
    </row>
    <row r="76">
      <c r="A76" s="25" t="n"/>
      <c r="B76" s="25" t="n"/>
      <c r="C76" s="25" t="n"/>
      <c r="D76" s="25" t="n"/>
      <c r="E76" s="15" t="n"/>
      <c r="F76" s="14" t="n"/>
      <c r="G76" s="14" t="n"/>
      <c r="H76" s="14" t="n"/>
      <c r="I76" s="26">
        <f>IF(F76="","",F76-G76)</f>
        <v/>
      </c>
      <c r="J76" s="26">
        <f>IF(F76="","",I76-H76)</f>
        <v/>
      </c>
      <c r="K76" s="17">
        <f>IF(OR(F76="",F76=0),"",J76/F76)</f>
        <v/>
      </c>
      <c r="L76" s="7">
        <f>IF(F76="","",IF(F76&gt;=SchwelleUmsatz,"Schlüsselkunde",IF(K76&lt;SchwelleMarge,"Marge kritisch","Standard")))</f>
        <v/>
      </c>
      <c r="M76" s="12">
        <f>IF(OR(F76="",F76=0),"",KostenSteigerung*G76/F76)</f>
        <v/>
      </c>
      <c r="N76" s="12">
        <f>IF(F76="","",KostenSteigerung)</f>
        <v/>
      </c>
      <c r="O76" s="17">
        <f>IF(F76="","",IF(L76="Marge kritisch",StdErhoehung+ZuschlagKritisch,StdErhoehung))</f>
        <v/>
      </c>
      <c r="P76" s="13" t="n"/>
      <c r="Q76" s="17">
        <f>IF(F76="","",IF(P76="",O76,P76))</f>
        <v/>
      </c>
      <c r="R76" s="26">
        <f>IF(F76="","",F76*(1+Q76))</f>
        <v/>
      </c>
      <c r="S76" s="26">
        <f>IF(F76="","",R76-G76*(1+KostenSteigerung))</f>
        <v/>
      </c>
      <c r="T76" s="26">
        <f>IF(F76="","",S76-I76)</f>
        <v/>
      </c>
      <c r="U76" s="17">
        <f>IF(F76="","",IF(S76&lt;=0,"n. a.",1-I76/S76))</f>
        <v/>
      </c>
      <c r="V76" s="27">
        <f>IF(F76="","",Stichtag-IF(E76="",StdFrist,MAX(StdFrist,E76)))</f>
        <v/>
      </c>
      <c r="W76" s="27">
        <f>IF(L76="Schlüsselkunde",V76-14,"")</f>
        <v/>
      </c>
      <c r="X76" s="25" t="n"/>
      <c r="Y76" s="13" t="n"/>
      <c r="Z76" s="25" t="n"/>
      <c r="AA76" s="25" t="n"/>
      <c r="AB76" s="25" t="n"/>
    </row>
    <row r="77">
      <c r="A77" s="25" t="n"/>
      <c r="B77" s="25" t="n"/>
      <c r="C77" s="25" t="n"/>
      <c r="D77" s="25" t="n"/>
      <c r="E77" s="15" t="n"/>
      <c r="F77" s="14" t="n"/>
      <c r="G77" s="14" t="n"/>
      <c r="H77" s="14" t="n"/>
      <c r="I77" s="26">
        <f>IF(F77="","",F77-G77)</f>
        <v/>
      </c>
      <c r="J77" s="26">
        <f>IF(F77="","",I77-H77)</f>
        <v/>
      </c>
      <c r="K77" s="17">
        <f>IF(OR(F77="",F77=0),"",J77/F77)</f>
        <v/>
      </c>
      <c r="L77" s="7">
        <f>IF(F77="","",IF(F77&gt;=SchwelleUmsatz,"Schlüsselkunde",IF(K77&lt;SchwelleMarge,"Marge kritisch","Standard")))</f>
        <v/>
      </c>
      <c r="M77" s="12">
        <f>IF(OR(F77="",F77=0),"",KostenSteigerung*G77/F77)</f>
        <v/>
      </c>
      <c r="N77" s="12">
        <f>IF(F77="","",KostenSteigerung)</f>
        <v/>
      </c>
      <c r="O77" s="17">
        <f>IF(F77="","",IF(L77="Marge kritisch",StdErhoehung+ZuschlagKritisch,StdErhoehung))</f>
        <v/>
      </c>
      <c r="P77" s="13" t="n"/>
      <c r="Q77" s="17">
        <f>IF(F77="","",IF(P77="",O77,P77))</f>
        <v/>
      </c>
      <c r="R77" s="26">
        <f>IF(F77="","",F77*(1+Q77))</f>
        <v/>
      </c>
      <c r="S77" s="26">
        <f>IF(F77="","",R77-G77*(1+KostenSteigerung))</f>
        <v/>
      </c>
      <c r="T77" s="26">
        <f>IF(F77="","",S77-I77)</f>
        <v/>
      </c>
      <c r="U77" s="17">
        <f>IF(F77="","",IF(S77&lt;=0,"n. a.",1-I77/S77))</f>
        <v/>
      </c>
      <c r="V77" s="27">
        <f>IF(F77="","",Stichtag-IF(E77="",StdFrist,MAX(StdFrist,E77)))</f>
        <v/>
      </c>
      <c r="W77" s="27">
        <f>IF(L77="Schlüsselkunde",V77-14,"")</f>
        <v/>
      </c>
      <c r="X77" s="25" t="n"/>
      <c r="Y77" s="13" t="n"/>
      <c r="Z77" s="25" t="n"/>
      <c r="AA77" s="25" t="n"/>
      <c r="AB77" s="25" t="n"/>
    </row>
    <row r="78">
      <c r="A78" s="25" t="n"/>
      <c r="B78" s="25" t="n"/>
      <c r="C78" s="25" t="n"/>
      <c r="D78" s="25" t="n"/>
      <c r="E78" s="15" t="n"/>
      <c r="F78" s="14" t="n"/>
      <c r="G78" s="14" t="n"/>
      <c r="H78" s="14" t="n"/>
      <c r="I78" s="26">
        <f>IF(F78="","",F78-G78)</f>
        <v/>
      </c>
      <c r="J78" s="26">
        <f>IF(F78="","",I78-H78)</f>
        <v/>
      </c>
      <c r="K78" s="17">
        <f>IF(OR(F78="",F78=0),"",J78/F78)</f>
        <v/>
      </c>
      <c r="L78" s="7">
        <f>IF(F78="","",IF(F78&gt;=SchwelleUmsatz,"Schlüsselkunde",IF(K78&lt;SchwelleMarge,"Marge kritisch","Standard")))</f>
        <v/>
      </c>
      <c r="M78" s="12">
        <f>IF(OR(F78="",F78=0),"",KostenSteigerung*G78/F78)</f>
        <v/>
      </c>
      <c r="N78" s="12">
        <f>IF(F78="","",KostenSteigerung)</f>
        <v/>
      </c>
      <c r="O78" s="17">
        <f>IF(F78="","",IF(L78="Marge kritisch",StdErhoehung+ZuschlagKritisch,StdErhoehung))</f>
        <v/>
      </c>
      <c r="P78" s="13" t="n"/>
      <c r="Q78" s="17">
        <f>IF(F78="","",IF(P78="",O78,P78))</f>
        <v/>
      </c>
      <c r="R78" s="26">
        <f>IF(F78="","",F78*(1+Q78))</f>
        <v/>
      </c>
      <c r="S78" s="26">
        <f>IF(F78="","",R78-G78*(1+KostenSteigerung))</f>
        <v/>
      </c>
      <c r="T78" s="26">
        <f>IF(F78="","",S78-I78)</f>
        <v/>
      </c>
      <c r="U78" s="17">
        <f>IF(F78="","",IF(S78&lt;=0,"n. a.",1-I78/S78))</f>
        <v/>
      </c>
      <c r="V78" s="27">
        <f>IF(F78="","",Stichtag-IF(E78="",StdFrist,MAX(StdFrist,E78)))</f>
        <v/>
      </c>
      <c r="W78" s="27">
        <f>IF(L78="Schlüsselkunde",V78-14,"")</f>
        <v/>
      </c>
      <c r="X78" s="25" t="n"/>
      <c r="Y78" s="13" t="n"/>
      <c r="Z78" s="25" t="n"/>
      <c r="AA78" s="25" t="n"/>
      <c r="AB78" s="25" t="n"/>
    </row>
    <row r="79">
      <c r="A79" s="25" t="n"/>
      <c r="B79" s="25" t="n"/>
      <c r="C79" s="25" t="n"/>
      <c r="D79" s="25" t="n"/>
      <c r="E79" s="15" t="n"/>
      <c r="F79" s="14" t="n"/>
      <c r="G79" s="14" t="n"/>
      <c r="H79" s="14" t="n"/>
      <c r="I79" s="26">
        <f>IF(F79="","",F79-G79)</f>
        <v/>
      </c>
      <c r="J79" s="26">
        <f>IF(F79="","",I79-H79)</f>
        <v/>
      </c>
      <c r="K79" s="17">
        <f>IF(OR(F79="",F79=0),"",J79/F79)</f>
        <v/>
      </c>
      <c r="L79" s="7">
        <f>IF(F79="","",IF(F79&gt;=SchwelleUmsatz,"Schlüsselkunde",IF(K79&lt;SchwelleMarge,"Marge kritisch","Standard")))</f>
        <v/>
      </c>
      <c r="M79" s="12">
        <f>IF(OR(F79="",F79=0),"",KostenSteigerung*G79/F79)</f>
        <v/>
      </c>
      <c r="N79" s="12">
        <f>IF(F79="","",KostenSteigerung)</f>
        <v/>
      </c>
      <c r="O79" s="17">
        <f>IF(F79="","",IF(L79="Marge kritisch",StdErhoehung+ZuschlagKritisch,StdErhoehung))</f>
        <v/>
      </c>
      <c r="P79" s="13" t="n"/>
      <c r="Q79" s="17">
        <f>IF(F79="","",IF(P79="",O79,P79))</f>
        <v/>
      </c>
      <c r="R79" s="26">
        <f>IF(F79="","",F79*(1+Q79))</f>
        <v/>
      </c>
      <c r="S79" s="26">
        <f>IF(F79="","",R79-G79*(1+KostenSteigerung))</f>
        <v/>
      </c>
      <c r="T79" s="26">
        <f>IF(F79="","",S79-I79)</f>
        <v/>
      </c>
      <c r="U79" s="17">
        <f>IF(F79="","",IF(S79&lt;=0,"n. a.",1-I79/S79))</f>
        <v/>
      </c>
      <c r="V79" s="27">
        <f>IF(F79="","",Stichtag-IF(E79="",StdFrist,MAX(StdFrist,E79)))</f>
        <v/>
      </c>
      <c r="W79" s="27">
        <f>IF(L79="Schlüsselkunde",V79-14,"")</f>
        <v/>
      </c>
      <c r="X79" s="25" t="n"/>
      <c r="Y79" s="13" t="n"/>
      <c r="Z79" s="25" t="n"/>
      <c r="AA79" s="25" t="n"/>
      <c r="AB79" s="25" t="n"/>
    </row>
    <row r="80">
      <c r="A80" s="25" t="n"/>
      <c r="B80" s="25" t="n"/>
      <c r="C80" s="25" t="n"/>
      <c r="D80" s="25" t="n"/>
      <c r="E80" s="15" t="n"/>
      <c r="F80" s="14" t="n"/>
      <c r="G80" s="14" t="n"/>
      <c r="H80" s="14" t="n"/>
      <c r="I80" s="26">
        <f>IF(F80="","",F80-G80)</f>
        <v/>
      </c>
      <c r="J80" s="26">
        <f>IF(F80="","",I80-H80)</f>
        <v/>
      </c>
      <c r="K80" s="17">
        <f>IF(OR(F80="",F80=0),"",J80/F80)</f>
        <v/>
      </c>
      <c r="L80" s="7">
        <f>IF(F80="","",IF(F80&gt;=SchwelleUmsatz,"Schlüsselkunde",IF(K80&lt;SchwelleMarge,"Marge kritisch","Standard")))</f>
        <v/>
      </c>
      <c r="M80" s="12">
        <f>IF(OR(F80="",F80=0),"",KostenSteigerung*G80/F80)</f>
        <v/>
      </c>
      <c r="N80" s="12">
        <f>IF(F80="","",KostenSteigerung)</f>
        <v/>
      </c>
      <c r="O80" s="17">
        <f>IF(F80="","",IF(L80="Marge kritisch",StdErhoehung+ZuschlagKritisch,StdErhoehung))</f>
        <v/>
      </c>
      <c r="P80" s="13" t="n"/>
      <c r="Q80" s="17">
        <f>IF(F80="","",IF(P80="",O80,P80))</f>
        <v/>
      </c>
      <c r="R80" s="26">
        <f>IF(F80="","",F80*(1+Q80))</f>
        <v/>
      </c>
      <c r="S80" s="26">
        <f>IF(F80="","",R80-G80*(1+KostenSteigerung))</f>
        <v/>
      </c>
      <c r="T80" s="26">
        <f>IF(F80="","",S80-I80)</f>
        <v/>
      </c>
      <c r="U80" s="17">
        <f>IF(F80="","",IF(S80&lt;=0,"n. a.",1-I80/S80))</f>
        <v/>
      </c>
      <c r="V80" s="27">
        <f>IF(F80="","",Stichtag-IF(E80="",StdFrist,MAX(StdFrist,E80)))</f>
        <v/>
      </c>
      <c r="W80" s="27">
        <f>IF(L80="Schlüsselkunde",V80-14,"")</f>
        <v/>
      </c>
      <c r="X80" s="25" t="n"/>
      <c r="Y80" s="13" t="n"/>
      <c r="Z80" s="25" t="n"/>
      <c r="AA80" s="25" t="n"/>
      <c r="AB80" s="25" t="n"/>
    </row>
    <row r="81">
      <c r="A81" s="25" t="n"/>
      <c r="B81" s="25" t="n"/>
      <c r="C81" s="25" t="n"/>
      <c r="D81" s="25" t="n"/>
      <c r="E81" s="15" t="n"/>
      <c r="F81" s="14" t="n"/>
      <c r="G81" s="14" t="n"/>
      <c r="H81" s="14" t="n"/>
      <c r="I81" s="26">
        <f>IF(F81="","",F81-G81)</f>
        <v/>
      </c>
      <c r="J81" s="26">
        <f>IF(F81="","",I81-H81)</f>
        <v/>
      </c>
      <c r="K81" s="17">
        <f>IF(OR(F81="",F81=0),"",J81/F81)</f>
        <v/>
      </c>
      <c r="L81" s="7">
        <f>IF(F81="","",IF(F81&gt;=SchwelleUmsatz,"Schlüsselkunde",IF(K81&lt;SchwelleMarge,"Marge kritisch","Standard")))</f>
        <v/>
      </c>
      <c r="M81" s="12">
        <f>IF(OR(F81="",F81=0),"",KostenSteigerung*G81/F81)</f>
        <v/>
      </c>
      <c r="N81" s="12">
        <f>IF(F81="","",KostenSteigerung)</f>
        <v/>
      </c>
      <c r="O81" s="17">
        <f>IF(F81="","",IF(L81="Marge kritisch",StdErhoehung+ZuschlagKritisch,StdErhoehung))</f>
        <v/>
      </c>
      <c r="P81" s="13" t="n"/>
      <c r="Q81" s="17">
        <f>IF(F81="","",IF(P81="",O81,P81))</f>
        <v/>
      </c>
      <c r="R81" s="26">
        <f>IF(F81="","",F81*(1+Q81))</f>
        <v/>
      </c>
      <c r="S81" s="26">
        <f>IF(F81="","",R81-G81*(1+KostenSteigerung))</f>
        <v/>
      </c>
      <c r="T81" s="26">
        <f>IF(F81="","",S81-I81)</f>
        <v/>
      </c>
      <c r="U81" s="17">
        <f>IF(F81="","",IF(S81&lt;=0,"n. a.",1-I81/S81))</f>
        <v/>
      </c>
      <c r="V81" s="27">
        <f>IF(F81="","",Stichtag-IF(E81="",StdFrist,MAX(StdFrist,E81)))</f>
        <v/>
      </c>
      <c r="W81" s="27">
        <f>IF(L81="Schlüsselkunde",V81-14,"")</f>
        <v/>
      </c>
      <c r="X81" s="25" t="n"/>
      <c r="Y81" s="13" t="n"/>
      <c r="Z81" s="25" t="n"/>
      <c r="AA81" s="25" t="n"/>
      <c r="AB81" s="25" t="n"/>
    </row>
    <row r="82">
      <c r="A82" s="25" t="n"/>
      <c r="B82" s="25" t="n"/>
      <c r="C82" s="25" t="n"/>
      <c r="D82" s="25" t="n"/>
      <c r="E82" s="15" t="n"/>
      <c r="F82" s="14" t="n"/>
      <c r="G82" s="14" t="n"/>
      <c r="H82" s="14" t="n"/>
      <c r="I82" s="26">
        <f>IF(F82="","",F82-G82)</f>
        <v/>
      </c>
      <c r="J82" s="26">
        <f>IF(F82="","",I82-H82)</f>
        <v/>
      </c>
      <c r="K82" s="17">
        <f>IF(OR(F82="",F82=0),"",J82/F82)</f>
        <v/>
      </c>
      <c r="L82" s="7">
        <f>IF(F82="","",IF(F82&gt;=SchwelleUmsatz,"Schlüsselkunde",IF(K82&lt;SchwelleMarge,"Marge kritisch","Standard")))</f>
        <v/>
      </c>
      <c r="M82" s="12">
        <f>IF(OR(F82="",F82=0),"",KostenSteigerung*G82/F82)</f>
        <v/>
      </c>
      <c r="N82" s="12">
        <f>IF(F82="","",KostenSteigerung)</f>
        <v/>
      </c>
      <c r="O82" s="17">
        <f>IF(F82="","",IF(L82="Marge kritisch",StdErhoehung+ZuschlagKritisch,StdErhoehung))</f>
        <v/>
      </c>
      <c r="P82" s="13" t="n"/>
      <c r="Q82" s="17">
        <f>IF(F82="","",IF(P82="",O82,P82))</f>
        <v/>
      </c>
      <c r="R82" s="26">
        <f>IF(F82="","",F82*(1+Q82))</f>
        <v/>
      </c>
      <c r="S82" s="26">
        <f>IF(F82="","",R82-G82*(1+KostenSteigerung))</f>
        <v/>
      </c>
      <c r="T82" s="26">
        <f>IF(F82="","",S82-I82)</f>
        <v/>
      </c>
      <c r="U82" s="17">
        <f>IF(F82="","",IF(S82&lt;=0,"n. a.",1-I82/S82))</f>
        <v/>
      </c>
      <c r="V82" s="27">
        <f>IF(F82="","",Stichtag-IF(E82="",StdFrist,MAX(StdFrist,E82)))</f>
        <v/>
      </c>
      <c r="W82" s="27">
        <f>IF(L82="Schlüsselkunde",V82-14,"")</f>
        <v/>
      </c>
      <c r="X82" s="25" t="n"/>
      <c r="Y82" s="13" t="n"/>
      <c r="Z82" s="25" t="n"/>
      <c r="AA82" s="25" t="n"/>
      <c r="AB82" s="25" t="n"/>
    </row>
    <row r="83">
      <c r="A83" s="25" t="n"/>
      <c r="B83" s="25" t="n"/>
      <c r="C83" s="25" t="n"/>
      <c r="D83" s="25" t="n"/>
      <c r="E83" s="15" t="n"/>
      <c r="F83" s="14" t="n"/>
      <c r="G83" s="14" t="n"/>
      <c r="H83" s="14" t="n"/>
      <c r="I83" s="26">
        <f>IF(F83="","",F83-G83)</f>
        <v/>
      </c>
      <c r="J83" s="26">
        <f>IF(F83="","",I83-H83)</f>
        <v/>
      </c>
      <c r="K83" s="17">
        <f>IF(OR(F83="",F83=0),"",J83/F83)</f>
        <v/>
      </c>
      <c r="L83" s="7">
        <f>IF(F83="","",IF(F83&gt;=SchwelleUmsatz,"Schlüsselkunde",IF(K83&lt;SchwelleMarge,"Marge kritisch","Standard")))</f>
        <v/>
      </c>
      <c r="M83" s="12">
        <f>IF(OR(F83="",F83=0),"",KostenSteigerung*G83/F83)</f>
        <v/>
      </c>
      <c r="N83" s="12">
        <f>IF(F83="","",KostenSteigerung)</f>
        <v/>
      </c>
      <c r="O83" s="17">
        <f>IF(F83="","",IF(L83="Marge kritisch",StdErhoehung+ZuschlagKritisch,StdErhoehung))</f>
        <v/>
      </c>
      <c r="P83" s="13" t="n"/>
      <c r="Q83" s="17">
        <f>IF(F83="","",IF(P83="",O83,P83))</f>
        <v/>
      </c>
      <c r="R83" s="26">
        <f>IF(F83="","",F83*(1+Q83))</f>
        <v/>
      </c>
      <c r="S83" s="26">
        <f>IF(F83="","",R83-G83*(1+KostenSteigerung))</f>
        <v/>
      </c>
      <c r="T83" s="26">
        <f>IF(F83="","",S83-I83)</f>
        <v/>
      </c>
      <c r="U83" s="17">
        <f>IF(F83="","",IF(S83&lt;=0,"n. a.",1-I83/S83))</f>
        <v/>
      </c>
      <c r="V83" s="27">
        <f>IF(F83="","",Stichtag-IF(E83="",StdFrist,MAX(StdFrist,E83)))</f>
        <v/>
      </c>
      <c r="W83" s="27">
        <f>IF(L83="Schlüsselkunde",V83-14,"")</f>
        <v/>
      </c>
      <c r="X83" s="25" t="n"/>
      <c r="Y83" s="13" t="n"/>
      <c r="Z83" s="25" t="n"/>
      <c r="AA83" s="25" t="n"/>
      <c r="AB83" s="25" t="n"/>
    </row>
    <row r="84">
      <c r="A84" s="25" t="n"/>
      <c r="B84" s="25" t="n"/>
      <c r="C84" s="25" t="n"/>
      <c r="D84" s="25" t="n"/>
      <c r="E84" s="15" t="n"/>
      <c r="F84" s="14" t="n"/>
      <c r="G84" s="14" t="n"/>
      <c r="H84" s="14" t="n"/>
      <c r="I84" s="26">
        <f>IF(F84="","",F84-G84)</f>
        <v/>
      </c>
      <c r="J84" s="26">
        <f>IF(F84="","",I84-H84)</f>
        <v/>
      </c>
      <c r="K84" s="17">
        <f>IF(OR(F84="",F84=0),"",J84/F84)</f>
        <v/>
      </c>
      <c r="L84" s="7">
        <f>IF(F84="","",IF(F84&gt;=SchwelleUmsatz,"Schlüsselkunde",IF(K84&lt;SchwelleMarge,"Marge kritisch","Standard")))</f>
        <v/>
      </c>
      <c r="M84" s="12">
        <f>IF(OR(F84="",F84=0),"",KostenSteigerung*G84/F84)</f>
        <v/>
      </c>
      <c r="N84" s="12">
        <f>IF(F84="","",KostenSteigerung)</f>
        <v/>
      </c>
      <c r="O84" s="17">
        <f>IF(F84="","",IF(L84="Marge kritisch",StdErhoehung+ZuschlagKritisch,StdErhoehung))</f>
        <v/>
      </c>
      <c r="P84" s="13" t="n"/>
      <c r="Q84" s="17">
        <f>IF(F84="","",IF(P84="",O84,P84))</f>
        <v/>
      </c>
      <c r="R84" s="26">
        <f>IF(F84="","",F84*(1+Q84))</f>
        <v/>
      </c>
      <c r="S84" s="26">
        <f>IF(F84="","",R84-G84*(1+KostenSteigerung))</f>
        <v/>
      </c>
      <c r="T84" s="26">
        <f>IF(F84="","",S84-I84)</f>
        <v/>
      </c>
      <c r="U84" s="17">
        <f>IF(F84="","",IF(S84&lt;=0,"n. a.",1-I84/S84))</f>
        <v/>
      </c>
      <c r="V84" s="27">
        <f>IF(F84="","",Stichtag-IF(E84="",StdFrist,MAX(StdFrist,E84)))</f>
        <v/>
      </c>
      <c r="W84" s="27">
        <f>IF(L84="Schlüsselkunde",V84-14,"")</f>
        <v/>
      </c>
      <c r="X84" s="25" t="n"/>
      <c r="Y84" s="13" t="n"/>
      <c r="Z84" s="25" t="n"/>
      <c r="AA84" s="25" t="n"/>
      <c r="AB84" s="25" t="n"/>
    </row>
    <row r="85">
      <c r="A85" s="25" t="n"/>
      <c r="B85" s="25" t="n"/>
      <c r="C85" s="25" t="n"/>
      <c r="D85" s="25" t="n"/>
      <c r="E85" s="15" t="n"/>
      <c r="F85" s="14" t="n"/>
      <c r="G85" s="14" t="n"/>
      <c r="H85" s="14" t="n"/>
      <c r="I85" s="26">
        <f>IF(F85="","",F85-G85)</f>
        <v/>
      </c>
      <c r="J85" s="26">
        <f>IF(F85="","",I85-H85)</f>
        <v/>
      </c>
      <c r="K85" s="17">
        <f>IF(OR(F85="",F85=0),"",J85/F85)</f>
        <v/>
      </c>
      <c r="L85" s="7">
        <f>IF(F85="","",IF(F85&gt;=SchwelleUmsatz,"Schlüsselkunde",IF(K85&lt;SchwelleMarge,"Marge kritisch","Standard")))</f>
        <v/>
      </c>
      <c r="M85" s="12">
        <f>IF(OR(F85="",F85=0),"",KostenSteigerung*G85/F85)</f>
        <v/>
      </c>
      <c r="N85" s="12">
        <f>IF(F85="","",KostenSteigerung)</f>
        <v/>
      </c>
      <c r="O85" s="17">
        <f>IF(F85="","",IF(L85="Marge kritisch",StdErhoehung+ZuschlagKritisch,StdErhoehung))</f>
        <v/>
      </c>
      <c r="P85" s="13" t="n"/>
      <c r="Q85" s="17">
        <f>IF(F85="","",IF(P85="",O85,P85))</f>
        <v/>
      </c>
      <c r="R85" s="26">
        <f>IF(F85="","",F85*(1+Q85))</f>
        <v/>
      </c>
      <c r="S85" s="26">
        <f>IF(F85="","",R85-G85*(1+KostenSteigerung))</f>
        <v/>
      </c>
      <c r="T85" s="26">
        <f>IF(F85="","",S85-I85)</f>
        <v/>
      </c>
      <c r="U85" s="17">
        <f>IF(F85="","",IF(S85&lt;=0,"n. a.",1-I85/S85))</f>
        <v/>
      </c>
      <c r="V85" s="27">
        <f>IF(F85="","",Stichtag-IF(E85="",StdFrist,MAX(StdFrist,E85)))</f>
        <v/>
      </c>
      <c r="W85" s="27">
        <f>IF(L85="Schlüsselkunde",V85-14,"")</f>
        <v/>
      </c>
      <c r="X85" s="25" t="n"/>
      <c r="Y85" s="13" t="n"/>
      <c r="Z85" s="25" t="n"/>
      <c r="AA85" s="25" t="n"/>
      <c r="AB85" s="25" t="n"/>
    </row>
    <row r="86">
      <c r="A86" s="25" t="n"/>
      <c r="B86" s="25" t="n"/>
      <c r="C86" s="25" t="n"/>
      <c r="D86" s="25" t="n"/>
      <c r="E86" s="15" t="n"/>
      <c r="F86" s="14" t="n"/>
      <c r="G86" s="14" t="n"/>
      <c r="H86" s="14" t="n"/>
      <c r="I86" s="26">
        <f>IF(F86="","",F86-G86)</f>
        <v/>
      </c>
      <c r="J86" s="26">
        <f>IF(F86="","",I86-H86)</f>
        <v/>
      </c>
      <c r="K86" s="17">
        <f>IF(OR(F86="",F86=0),"",J86/F86)</f>
        <v/>
      </c>
      <c r="L86" s="7">
        <f>IF(F86="","",IF(F86&gt;=SchwelleUmsatz,"Schlüsselkunde",IF(K86&lt;SchwelleMarge,"Marge kritisch","Standard")))</f>
        <v/>
      </c>
      <c r="M86" s="12">
        <f>IF(OR(F86="",F86=0),"",KostenSteigerung*G86/F86)</f>
        <v/>
      </c>
      <c r="N86" s="12">
        <f>IF(F86="","",KostenSteigerung)</f>
        <v/>
      </c>
      <c r="O86" s="17">
        <f>IF(F86="","",IF(L86="Marge kritisch",StdErhoehung+ZuschlagKritisch,StdErhoehung))</f>
        <v/>
      </c>
      <c r="P86" s="13" t="n"/>
      <c r="Q86" s="17">
        <f>IF(F86="","",IF(P86="",O86,P86))</f>
        <v/>
      </c>
      <c r="R86" s="26">
        <f>IF(F86="","",F86*(1+Q86))</f>
        <v/>
      </c>
      <c r="S86" s="26">
        <f>IF(F86="","",R86-G86*(1+KostenSteigerung))</f>
        <v/>
      </c>
      <c r="T86" s="26">
        <f>IF(F86="","",S86-I86)</f>
        <v/>
      </c>
      <c r="U86" s="17">
        <f>IF(F86="","",IF(S86&lt;=0,"n. a.",1-I86/S86))</f>
        <v/>
      </c>
      <c r="V86" s="27">
        <f>IF(F86="","",Stichtag-IF(E86="",StdFrist,MAX(StdFrist,E86)))</f>
        <v/>
      </c>
      <c r="W86" s="27">
        <f>IF(L86="Schlüsselkunde",V86-14,"")</f>
        <v/>
      </c>
      <c r="X86" s="25" t="n"/>
      <c r="Y86" s="13" t="n"/>
      <c r="Z86" s="25" t="n"/>
      <c r="AA86" s="25" t="n"/>
      <c r="AB86" s="25" t="n"/>
    </row>
    <row r="87">
      <c r="A87" s="25" t="n"/>
      <c r="B87" s="25" t="n"/>
      <c r="C87" s="25" t="n"/>
      <c r="D87" s="25" t="n"/>
      <c r="E87" s="15" t="n"/>
      <c r="F87" s="14" t="n"/>
      <c r="G87" s="14" t="n"/>
      <c r="H87" s="14" t="n"/>
      <c r="I87" s="26">
        <f>IF(F87="","",F87-G87)</f>
        <v/>
      </c>
      <c r="J87" s="26">
        <f>IF(F87="","",I87-H87)</f>
        <v/>
      </c>
      <c r="K87" s="17">
        <f>IF(OR(F87="",F87=0),"",J87/F87)</f>
        <v/>
      </c>
      <c r="L87" s="7">
        <f>IF(F87="","",IF(F87&gt;=SchwelleUmsatz,"Schlüsselkunde",IF(K87&lt;SchwelleMarge,"Marge kritisch","Standard")))</f>
        <v/>
      </c>
      <c r="M87" s="12">
        <f>IF(OR(F87="",F87=0),"",KostenSteigerung*G87/F87)</f>
        <v/>
      </c>
      <c r="N87" s="12">
        <f>IF(F87="","",KostenSteigerung)</f>
        <v/>
      </c>
      <c r="O87" s="17">
        <f>IF(F87="","",IF(L87="Marge kritisch",StdErhoehung+ZuschlagKritisch,StdErhoehung))</f>
        <v/>
      </c>
      <c r="P87" s="13" t="n"/>
      <c r="Q87" s="17">
        <f>IF(F87="","",IF(P87="",O87,P87))</f>
        <v/>
      </c>
      <c r="R87" s="26">
        <f>IF(F87="","",F87*(1+Q87))</f>
        <v/>
      </c>
      <c r="S87" s="26">
        <f>IF(F87="","",R87-G87*(1+KostenSteigerung))</f>
        <v/>
      </c>
      <c r="T87" s="26">
        <f>IF(F87="","",S87-I87)</f>
        <v/>
      </c>
      <c r="U87" s="17">
        <f>IF(F87="","",IF(S87&lt;=0,"n. a.",1-I87/S87))</f>
        <v/>
      </c>
      <c r="V87" s="27">
        <f>IF(F87="","",Stichtag-IF(E87="",StdFrist,MAX(StdFrist,E87)))</f>
        <v/>
      </c>
      <c r="W87" s="27">
        <f>IF(L87="Schlüsselkunde",V87-14,"")</f>
        <v/>
      </c>
      <c r="X87" s="25" t="n"/>
      <c r="Y87" s="13" t="n"/>
      <c r="Z87" s="25" t="n"/>
      <c r="AA87" s="25" t="n"/>
      <c r="AB87" s="25" t="n"/>
    </row>
    <row r="88">
      <c r="A88" s="25" t="n"/>
      <c r="B88" s="25" t="n"/>
      <c r="C88" s="25" t="n"/>
      <c r="D88" s="25" t="n"/>
      <c r="E88" s="15" t="n"/>
      <c r="F88" s="14" t="n"/>
      <c r="G88" s="14" t="n"/>
      <c r="H88" s="14" t="n"/>
      <c r="I88" s="26">
        <f>IF(F88="","",F88-G88)</f>
        <v/>
      </c>
      <c r="J88" s="26">
        <f>IF(F88="","",I88-H88)</f>
        <v/>
      </c>
      <c r="K88" s="17">
        <f>IF(OR(F88="",F88=0),"",J88/F88)</f>
        <v/>
      </c>
      <c r="L88" s="7">
        <f>IF(F88="","",IF(F88&gt;=SchwelleUmsatz,"Schlüsselkunde",IF(K88&lt;SchwelleMarge,"Marge kritisch","Standard")))</f>
        <v/>
      </c>
      <c r="M88" s="12">
        <f>IF(OR(F88="",F88=0),"",KostenSteigerung*G88/F88)</f>
        <v/>
      </c>
      <c r="N88" s="12">
        <f>IF(F88="","",KostenSteigerung)</f>
        <v/>
      </c>
      <c r="O88" s="17">
        <f>IF(F88="","",IF(L88="Marge kritisch",StdErhoehung+ZuschlagKritisch,StdErhoehung))</f>
        <v/>
      </c>
      <c r="P88" s="13" t="n"/>
      <c r="Q88" s="17">
        <f>IF(F88="","",IF(P88="",O88,P88))</f>
        <v/>
      </c>
      <c r="R88" s="26">
        <f>IF(F88="","",F88*(1+Q88))</f>
        <v/>
      </c>
      <c r="S88" s="26">
        <f>IF(F88="","",R88-G88*(1+KostenSteigerung))</f>
        <v/>
      </c>
      <c r="T88" s="26">
        <f>IF(F88="","",S88-I88)</f>
        <v/>
      </c>
      <c r="U88" s="17">
        <f>IF(F88="","",IF(S88&lt;=0,"n. a.",1-I88/S88))</f>
        <v/>
      </c>
      <c r="V88" s="27">
        <f>IF(F88="","",Stichtag-IF(E88="",StdFrist,MAX(StdFrist,E88)))</f>
        <v/>
      </c>
      <c r="W88" s="27">
        <f>IF(L88="Schlüsselkunde",V88-14,"")</f>
        <v/>
      </c>
      <c r="X88" s="25" t="n"/>
      <c r="Y88" s="13" t="n"/>
      <c r="Z88" s="25" t="n"/>
      <c r="AA88" s="25" t="n"/>
      <c r="AB88" s="25" t="n"/>
    </row>
    <row r="89">
      <c r="A89" s="25" t="n"/>
      <c r="B89" s="25" t="n"/>
      <c r="C89" s="25" t="n"/>
      <c r="D89" s="25" t="n"/>
      <c r="E89" s="15" t="n"/>
      <c r="F89" s="14" t="n"/>
      <c r="G89" s="14" t="n"/>
      <c r="H89" s="14" t="n"/>
      <c r="I89" s="26">
        <f>IF(F89="","",F89-G89)</f>
        <v/>
      </c>
      <c r="J89" s="26">
        <f>IF(F89="","",I89-H89)</f>
        <v/>
      </c>
      <c r="K89" s="17">
        <f>IF(OR(F89="",F89=0),"",J89/F89)</f>
        <v/>
      </c>
      <c r="L89" s="7">
        <f>IF(F89="","",IF(F89&gt;=SchwelleUmsatz,"Schlüsselkunde",IF(K89&lt;SchwelleMarge,"Marge kritisch","Standard")))</f>
        <v/>
      </c>
      <c r="M89" s="12">
        <f>IF(OR(F89="",F89=0),"",KostenSteigerung*G89/F89)</f>
        <v/>
      </c>
      <c r="N89" s="12">
        <f>IF(F89="","",KostenSteigerung)</f>
        <v/>
      </c>
      <c r="O89" s="17">
        <f>IF(F89="","",IF(L89="Marge kritisch",StdErhoehung+ZuschlagKritisch,StdErhoehung))</f>
        <v/>
      </c>
      <c r="P89" s="13" t="n"/>
      <c r="Q89" s="17">
        <f>IF(F89="","",IF(P89="",O89,P89))</f>
        <v/>
      </c>
      <c r="R89" s="26">
        <f>IF(F89="","",F89*(1+Q89))</f>
        <v/>
      </c>
      <c r="S89" s="26">
        <f>IF(F89="","",R89-G89*(1+KostenSteigerung))</f>
        <v/>
      </c>
      <c r="T89" s="26">
        <f>IF(F89="","",S89-I89)</f>
        <v/>
      </c>
      <c r="U89" s="17">
        <f>IF(F89="","",IF(S89&lt;=0,"n. a.",1-I89/S89))</f>
        <v/>
      </c>
      <c r="V89" s="27">
        <f>IF(F89="","",Stichtag-IF(E89="",StdFrist,MAX(StdFrist,E89)))</f>
        <v/>
      </c>
      <c r="W89" s="27">
        <f>IF(L89="Schlüsselkunde",V89-14,"")</f>
        <v/>
      </c>
      <c r="X89" s="25" t="n"/>
      <c r="Y89" s="13" t="n"/>
      <c r="Z89" s="25" t="n"/>
      <c r="AA89" s="25" t="n"/>
      <c r="AB89" s="25" t="n"/>
    </row>
    <row r="90">
      <c r="A90" s="25" t="n"/>
      <c r="B90" s="25" t="n"/>
      <c r="C90" s="25" t="n"/>
      <c r="D90" s="25" t="n"/>
      <c r="E90" s="15" t="n"/>
      <c r="F90" s="14" t="n"/>
      <c r="G90" s="14" t="n"/>
      <c r="H90" s="14" t="n"/>
      <c r="I90" s="26">
        <f>IF(F90="","",F90-G90)</f>
        <v/>
      </c>
      <c r="J90" s="26">
        <f>IF(F90="","",I90-H90)</f>
        <v/>
      </c>
      <c r="K90" s="17">
        <f>IF(OR(F90="",F90=0),"",J90/F90)</f>
        <v/>
      </c>
      <c r="L90" s="7">
        <f>IF(F90="","",IF(F90&gt;=SchwelleUmsatz,"Schlüsselkunde",IF(K90&lt;SchwelleMarge,"Marge kritisch","Standard")))</f>
        <v/>
      </c>
      <c r="M90" s="12">
        <f>IF(OR(F90="",F90=0),"",KostenSteigerung*G90/F90)</f>
        <v/>
      </c>
      <c r="N90" s="12">
        <f>IF(F90="","",KostenSteigerung)</f>
        <v/>
      </c>
      <c r="O90" s="17">
        <f>IF(F90="","",IF(L90="Marge kritisch",StdErhoehung+ZuschlagKritisch,StdErhoehung))</f>
        <v/>
      </c>
      <c r="P90" s="13" t="n"/>
      <c r="Q90" s="17">
        <f>IF(F90="","",IF(P90="",O90,P90))</f>
        <v/>
      </c>
      <c r="R90" s="26">
        <f>IF(F90="","",F90*(1+Q90))</f>
        <v/>
      </c>
      <c r="S90" s="26">
        <f>IF(F90="","",R90-G90*(1+KostenSteigerung))</f>
        <v/>
      </c>
      <c r="T90" s="26">
        <f>IF(F90="","",S90-I90)</f>
        <v/>
      </c>
      <c r="U90" s="17">
        <f>IF(F90="","",IF(S90&lt;=0,"n. a.",1-I90/S90))</f>
        <v/>
      </c>
      <c r="V90" s="27">
        <f>IF(F90="","",Stichtag-IF(E90="",StdFrist,MAX(StdFrist,E90)))</f>
        <v/>
      </c>
      <c r="W90" s="27">
        <f>IF(L90="Schlüsselkunde",V90-14,"")</f>
        <v/>
      </c>
      <c r="X90" s="25" t="n"/>
      <c r="Y90" s="13" t="n"/>
      <c r="Z90" s="25" t="n"/>
      <c r="AA90" s="25" t="n"/>
      <c r="AB90" s="25" t="n"/>
    </row>
    <row r="91">
      <c r="A91" s="25" t="n"/>
      <c r="B91" s="25" t="n"/>
      <c r="C91" s="25" t="n"/>
      <c r="D91" s="25" t="n"/>
      <c r="E91" s="15" t="n"/>
      <c r="F91" s="14" t="n"/>
      <c r="G91" s="14" t="n"/>
      <c r="H91" s="14" t="n"/>
      <c r="I91" s="26">
        <f>IF(F91="","",F91-G91)</f>
        <v/>
      </c>
      <c r="J91" s="26">
        <f>IF(F91="","",I91-H91)</f>
        <v/>
      </c>
      <c r="K91" s="17">
        <f>IF(OR(F91="",F91=0),"",J91/F91)</f>
        <v/>
      </c>
      <c r="L91" s="7">
        <f>IF(F91="","",IF(F91&gt;=SchwelleUmsatz,"Schlüsselkunde",IF(K91&lt;SchwelleMarge,"Marge kritisch","Standard")))</f>
        <v/>
      </c>
      <c r="M91" s="12">
        <f>IF(OR(F91="",F91=0),"",KostenSteigerung*G91/F91)</f>
        <v/>
      </c>
      <c r="N91" s="12">
        <f>IF(F91="","",KostenSteigerung)</f>
        <v/>
      </c>
      <c r="O91" s="17">
        <f>IF(F91="","",IF(L91="Marge kritisch",StdErhoehung+ZuschlagKritisch,StdErhoehung))</f>
        <v/>
      </c>
      <c r="P91" s="13" t="n"/>
      <c r="Q91" s="17">
        <f>IF(F91="","",IF(P91="",O91,P91))</f>
        <v/>
      </c>
      <c r="R91" s="26">
        <f>IF(F91="","",F91*(1+Q91))</f>
        <v/>
      </c>
      <c r="S91" s="26">
        <f>IF(F91="","",R91-G91*(1+KostenSteigerung))</f>
        <v/>
      </c>
      <c r="T91" s="26">
        <f>IF(F91="","",S91-I91)</f>
        <v/>
      </c>
      <c r="U91" s="17">
        <f>IF(F91="","",IF(S91&lt;=0,"n. a.",1-I91/S91))</f>
        <v/>
      </c>
      <c r="V91" s="27">
        <f>IF(F91="","",Stichtag-IF(E91="",StdFrist,MAX(StdFrist,E91)))</f>
        <v/>
      </c>
      <c r="W91" s="27">
        <f>IF(L91="Schlüsselkunde",V91-14,"")</f>
        <v/>
      </c>
      <c r="X91" s="25" t="n"/>
      <c r="Y91" s="13" t="n"/>
      <c r="Z91" s="25" t="n"/>
      <c r="AA91" s="25" t="n"/>
      <c r="AB91" s="25" t="n"/>
    </row>
    <row r="92">
      <c r="A92" s="25" t="n"/>
      <c r="B92" s="25" t="n"/>
      <c r="C92" s="25" t="n"/>
      <c r="D92" s="25" t="n"/>
      <c r="E92" s="15" t="n"/>
      <c r="F92" s="14" t="n"/>
      <c r="G92" s="14" t="n"/>
      <c r="H92" s="14" t="n"/>
      <c r="I92" s="26">
        <f>IF(F92="","",F92-G92)</f>
        <v/>
      </c>
      <c r="J92" s="26">
        <f>IF(F92="","",I92-H92)</f>
        <v/>
      </c>
      <c r="K92" s="17">
        <f>IF(OR(F92="",F92=0),"",J92/F92)</f>
        <v/>
      </c>
      <c r="L92" s="7">
        <f>IF(F92="","",IF(F92&gt;=SchwelleUmsatz,"Schlüsselkunde",IF(K92&lt;SchwelleMarge,"Marge kritisch","Standard")))</f>
        <v/>
      </c>
      <c r="M92" s="12">
        <f>IF(OR(F92="",F92=0),"",KostenSteigerung*G92/F92)</f>
        <v/>
      </c>
      <c r="N92" s="12">
        <f>IF(F92="","",KostenSteigerung)</f>
        <v/>
      </c>
      <c r="O92" s="17">
        <f>IF(F92="","",IF(L92="Marge kritisch",StdErhoehung+ZuschlagKritisch,StdErhoehung))</f>
        <v/>
      </c>
      <c r="P92" s="13" t="n"/>
      <c r="Q92" s="17">
        <f>IF(F92="","",IF(P92="",O92,P92))</f>
        <v/>
      </c>
      <c r="R92" s="26">
        <f>IF(F92="","",F92*(1+Q92))</f>
        <v/>
      </c>
      <c r="S92" s="26">
        <f>IF(F92="","",R92-G92*(1+KostenSteigerung))</f>
        <v/>
      </c>
      <c r="T92" s="26">
        <f>IF(F92="","",S92-I92)</f>
        <v/>
      </c>
      <c r="U92" s="17">
        <f>IF(F92="","",IF(S92&lt;=0,"n. a.",1-I92/S92))</f>
        <v/>
      </c>
      <c r="V92" s="27">
        <f>IF(F92="","",Stichtag-IF(E92="",StdFrist,MAX(StdFrist,E92)))</f>
        <v/>
      </c>
      <c r="W92" s="27">
        <f>IF(L92="Schlüsselkunde",V92-14,"")</f>
        <v/>
      </c>
      <c r="X92" s="25" t="n"/>
      <c r="Y92" s="13" t="n"/>
      <c r="Z92" s="25" t="n"/>
      <c r="AA92" s="25" t="n"/>
      <c r="AB92" s="25" t="n"/>
    </row>
    <row r="93">
      <c r="A93" s="25" t="n"/>
      <c r="B93" s="25" t="n"/>
      <c r="C93" s="25" t="n"/>
      <c r="D93" s="25" t="n"/>
      <c r="E93" s="15" t="n"/>
      <c r="F93" s="14" t="n"/>
      <c r="G93" s="14" t="n"/>
      <c r="H93" s="14" t="n"/>
      <c r="I93" s="26">
        <f>IF(F93="","",F93-G93)</f>
        <v/>
      </c>
      <c r="J93" s="26">
        <f>IF(F93="","",I93-H93)</f>
        <v/>
      </c>
      <c r="K93" s="17">
        <f>IF(OR(F93="",F93=0),"",J93/F93)</f>
        <v/>
      </c>
      <c r="L93" s="7">
        <f>IF(F93="","",IF(F93&gt;=SchwelleUmsatz,"Schlüsselkunde",IF(K93&lt;SchwelleMarge,"Marge kritisch","Standard")))</f>
        <v/>
      </c>
      <c r="M93" s="12">
        <f>IF(OR(F93="",F93=0),"",KostenSteigerung*G93/F93)</f>
        <v/>
      </c>
      <c r="N93" s="12">
        <f>IF(F93="","",KostenSteigerung)</f>
        <v/>
      </c>
      <c r="O93" s="17">
        <f>IF(F93="","",IF(L93="Marge kritisch",StdErhoehung+ZuschlagKritisch,StdErhoehung))</f>
        <v/>
      </c>
      <c r="P93" s="13" t="n"/>
      <c r="Q93" s="17">
        <f>IF(F93="","",IF(P93="",O93,P93))</f>
        <v/>
      </c>
      <c r="R93" s="26">
        <f>IF(F93="","",F93*(1+Q93))</f>
        <v/>
      </c>
      <c r="S93" s="26">
        <f>IF(F93="","",R93-G93*(1+KostenSteigerung))</f>
        <v/>
      </c>
      <c r="T93" s="26">
        <f>IF(F93="","",S93-I93)</f>
        <v/>
      </c>
      <c r="U93" s="17">
        <f>IF(F93="","",IF(S93&lt;=0,"n. a.",1-I93/S93))</f>
        <v/>
      </c>
      <c r="V93" s="27">
        <f>IF(F93="","",Stichtag-IF(E93="",StdFrist,MAX(StdFrist,E93)))</f>
        <v/>
      </c>
      <c r="W93" s="27">
        <f>IF(L93="Schlüsselkunde",V93-14,"")</f>
        <v/>
      </c>
      <c r="X93" s="25" t="n"/>
      <c r="Y93" s="13" t="n"/>
      <c r="Z93" s="25" t="n"/>
      <c r="AA93" s="25" t="n"/>
      <c r="AB93" s="25" t="n"/>
    </row>
    <row r="94">
      <c r="A94" s="25" t="n"/>
      <c r="B94" s="25" t="n"/>
      <c r="C94" s="25" t="n"/>
      <c r="D94" s="25" t="n"/>
      <c r="E94" s="15" t="n"/>
      <c r="F94" s="14" t="n"/>
      <c r="G94" s="14" t="n"/>
      <c r="H94" s="14" t="n"/>
      <c r="I94" s="26">
        <f>IF(F94="","",F94-G94)</f>
        <v/>
      </c>
      <c r="J94" s="26">
        <f>IF(F94="","",I94-H94)</f>
        <v/>
      </c>
      <c r="K94" s="17">
        <f>IF(OR(F94="",F94=0),"",J94/F94)</f>
        <v/>
      </c>
      <c r="L94" s="7">
        <f>IF(F94="","",IF(F94&gt;=SchwelleUmsatz,"Schlüsselkunde",IF(K94&lt;SchwelleMarge,"Marge kritisch","Standard")))</f>
        <v/>
      </c>
      <c r="M94" s="12">
        <f>IF(OR(F94="",F94=0),"",KostenSteigerung*G94/F94)</f>
        <v/>
      </c>
      <c r="N94" s="12">
        <f>IF(F94="","",KostenSteigerung)</f>
        <v/>
      </c>
      <c r="O94" s="17">
        <f>IF(F94="","",IF(L94="Marge kritisch",StdErhoehung+ZuschlagKritisch,StdErhoehung))</f>
        <v/>
      </c>
      <c r="P94" s="13" t="n"/>
      <c r="Q94" s="17">
        <f>IF(F94="","",IF(P94="",O94,P94))</f>
        <v/>
      </c>
      <c r="R94" s="26">
        <f>IF(F94="","",F94*(1+Q94))</f>
        <v/>
      </c>
      <c r="S94" s="26">
        <f>IF(F94="","",R94-G94*(1+KostenSteigerung))</f>
        <v/>
      </c>
      <c r="T94" s="26">
        <f>IF(F94="","",S94-I94)</f>
        <v/>
      </c>
      <c r="U94" s="17">
        <f>IF(F94="","",IF(S94&lt;=0,"n. a.",1-I94/S94))</f>
        <v/>
      </c>
      <c r="V94" s="27">
        <f>IF(F94="","",Stichtag-IF(E94="",StdFrist,MAX(StdFrist,E94)))</f>
        <v/>
      </c>
      <c r="W94" s="27">
        <f>IF(L94="Schlüsselkunde",V94-14,"")</f>
        <v/>
      </c>
      <c r="X94" s="25" t="n"/>
      <c r="Y94" s="13" t="n"/>
      <c r="Z94" s="25" t="n"/>
      <c r="AA94" s="25" t="n"/>
      <c r="AB94" s="25" t="n"/>
    </row>
    <row r="95">
      <c r="A95" s="25" t="n"/>
      <c r="B95" s="25" t="n"/>
      <c r="C95" s="25" t="n"/>
      <c r="D95" s="25" t="n"/>
      <c r="E95" s="15" t="n"/>
      <c r="F95" s="14" t="n"/>
      <c r="G95" s="14" t="n"/>
      <c r="H95" s="14" t="n"/>
      <c r="I95" s="26">
        <f>IF(F95="","",F95-G95)</f>
        <v/>
      </c>
      <c r="J95" s="26">
        <f>IF(F95="","",I95-H95)</f>
        <v/>
      </c>
      <c r="K95" s="17">
        <f>IF(OR(F95="",F95=0),"",J95/F95)</f>
        <v/>
      </c>
      <c r="L95" s="7">
        <f>IF(F95="","",IF(F95&gt;=SchwelleUmsatz,"Schlüsselkunde",IF(K95&lt;SchwelleMarge,"Marge kritisch","Standard")))</f>
        <v/>
      </c>
      <c r="M95" s="12">
        <f>IF(OR(F95="",F95=0),"",KostenSteigerung*G95/F95)</f>
        <v/>
      </c>
      <c r="N95" s="12">
        <f>IF(F95="","",KostenSteigerung)</f>
        <v/>
      </c>
      <c r="O95" s="17">
        <f>IF(F95="","",IF(L95="Marge kritisch",StdErhoehung+ZuschlagKritisch,StdErhoehung))</f>
        <v/>
      </c>
      <c r="P95" s="13" t="n"/>
      <c r="Q95" s="17">
        <f>IF(F95="","",IF(P95="",O95,P95))</f>
        <v/>
      </c>
      <c r="R95" s="26">
        <f>IF(F95="","",F95*(1+Q95))</f>
        <v/>
      </c>
      <c r="S95" s="26">
        <f>IF(F95="","",R95-G95*(1+KostenSteigerung))</f>
        <v/>
      </c>
      <c r="T95" s="26">
        <f>IF(F95="","",S95-I95)</f>
        <v/>
      </c>
      <c r="U95" s="17">
        <f>IF(F95="","",IF(S95&lt;=0,"n. a.",1-I95/S95))</f>
        <v/>
      </c>
      <c r="V95" s="27">
        <f>IF(F95="","",Stichtag-IF(E95="",StdFrist,MAX(StdFrist,E95)))</f>
        <v/>
      </c>
      <c r="W95" s="27">
        <f>IF(L95="Schlüsselkunde",V95-14,"")</f>
        <v/>
      </c>
      <c r="X95" s="25" t="n"/>
      <c r="Y95" s="13" t="n"/>
      <c r="Z95" s="25" t="n"/>
      <c r="AA95" s="25" t="n"/>
      <c r="AB95" s="25" t="n"/>
    </row>
    <row r="96">
      <c r="A96" s="25" t="n"/>
      <c r="B96" s="25" t="n"/>
      <c r="C96" s="25" t="n"/>
      <c r="D96" s="25" t="n"/>
      <c r="E96" s="15" t="n"/>
      <c r="F96" s="14" t="n"/>
      <c r="G96" s="14" t="n"/>
      <c r="H96" s="14" t="n"/>
      <c r="I96" s="26">
        <f>IF(F96="","",F96-G96)</f>
        <v/>
      </c>
      <c r="J96" s="26">
        <f>IF(F96="","",I96-H96)</f>
        <v/>
      </c>
      <c r="K96" s="17">
        <f>IF(OR(F96="",F96=0),"",J96/F96)</f>
        <v/>
      </c>
      <c r="L96" s="7">
        <f>IF(F96="","",IF(F96&gt;=SchwelleUmsatz,"Schlüsselkunde",IF(K96&lt;SchwelleMarge,"Marge kritisch","Standard")))</f>
        <v/>
      </c>
      <c r="M96" s="12">
        <f>IF(OR(F96="",F96=0),"",KostenSteigerung*G96/F96)</f>
        <v/>
      </c>
      <c r="N96" s="12">
        <f>IF(F96="","",KostenSteigerung)</f>
        <v/>
      </c>
      <c r="O96" s="17">
        <f>IF(F96="","",IF(L96="Marge kritisch",StdErhoehung+ZuschlagKritisch,StdErhoehung))</f>
        <v/>
      </c>
      <c r="P96" s="13" t="n"/>
      <c r="Q96" s="17">
        <f>IF(F96="","",IF(P96="",O96,P96))</f>
        <v/>
      </c>
      <c r="R96" s="26">
        <f>IF(F96="","",F96*(1+Q96))</f>
        <v/>
      </c>
      <c r="S96" s="26">
        <f>IF(F96="","",R96-G96*(1+KostenSteigerung))</f>
        <v/>
      </c>
      <c r="T96" s="26">
        <f>IF(F96="","",S96-I96)</f>
        <v/>
      </c>
      <c r="U96" s="17">
        <f>IF(F96="","",IF(S96&lt;=0,"n. a.",1-I96/S96))</f>
        <v/>
      </c>
      <c r="V96" s="27">
        <f>IF(F96="","",Stichtag-IF(E96="",StdFrist,MAX(StdFrist,E96)))</f>
        <v/>
      </c>
      <c r="W96" s="27">
        <f>IF(L96="Schlüsselkunde",V96-14,"")</f>
        <v/>
      </c>
      <c r="X96" s="25" t="n"/>
      <c r="Y96" s="13" t="n"/>
      <c r="Z96" s="25" t="n"/>
      <c r="AA96" s="25" t="n"/>
      <c r="AB96" s="25" t="n"/>
    </row>
    <row r="97">
      <c r="A97" s="25" t="n"/>
      <c r="B97" s="25" t="n"/>
      <c r="C97" s="25" t="n"/>
      <c r="D97" s="25" t="n"/>
      <c r="E97" s="15" t="n"/>
      <c r="F97" s="14" t="n"/>
      <c r="G97" s="14" t="n"/>
      <c r="H97" s="14" t="n"/>
      <c r="I97" s="26">
        <f>IF(F97="","",F97-G97)</f>
        <v/>
      </c>
      <c r="J97" s="26">
        <f>IF(F97="","",I97-H97)</f>
        <v/>
      </c>
      <c r="K97" s="17">
        <f>IF(OR(F97="",F97=0),"",J97/F97)</f>
        <v/>
      </c>
      <c r="L97" s="7">
        <f>IF(F97="","",IF(F97&gt;=SchwelleUmsatz,"Schlüsselkunde",IF(K97&lt;SchwelleMarge,"Marge kritisch","Standard")))</f>
        <v/>
      </c>
      <c r="M97" s="12">
        <f>IF(OR(F97="",F97=0),"",KostenSteigerung*G97/F97)</f>
        <v/>
      </c>
      <c r="N97" s="12">
        <f>IF(F97="","",KostenSteigerung)</f>
        <v/>
      </c>
      <c r="O97" s="17">
        <f>IF(F97="","",IF(L97="Marge kritisch",StdErhoehung+ZuschlagKritisch,StdErhoehung))</f>
        <v/>
      </c>
      <c r="P97" s="13" t="n"/>
      <c r="Q97" s="17">
        <f>IF(F97="","",IF(P97="",O97,P97))</f>
        <v/>
      </c>
      <c r="R97" s="26">
        <f>IF(F97="","",F97*(1+Q97))</f>
        <v/>
      </c>
      <c r="S97" s="26">
        <f>IF(F97="","",R97-G97*(1+KostenSteigerung))</f>
        <v/>
      </c>
      <c r="T97" s="26">
        <f>IF(F97="","",S97-I97)</f>
        <v/>
      </c>
      <c r="U97" s="17">
        <f>IF(F97="","",IF(S97&lt;=0,"n. a.",1-I97/S97))</f>
        <v/>
      </c>
      <c r="V97" s="27">
        <f>IF(F97="","",Stichtag-IF(E97="",StdFrist,MAX(StdFrist,E97)))</f>
        <v/>
      </c>
      <c r="W97" s="27">
        <f>IF(L97="Schlüsselkunde",V97-14,"")</f>
        <v/>
      </c>
      <c r="X97" s="25" t="n"/>
      <c r="Y97" s="13" t="n"/>
      <c r="Z97" s="25" t="n"/>
      <c r="AA97" s="25" t="n"/>
      <c r="AB97" s="25" t="n"/>
    </row>
    <row r="98">
      <c r="A98" s="25" t="n"/>
      <c r="B98" s="25" t="n"/>
      <c r="C98" s="25" t="n"/>
      <c r="D98" s="25" t="n"/>
      <c r="E98" s="15" t="n"/>
      <c r="F98" s="14" t="n"/>
      <c r="G98" s="14" t="n"/>
      <c r="H98" s="14" t="n"/>
      <c r="I98" s="26">
        <f>IF(F98="","",F98-G98)</f>
        <v/>
      </c>
      <c r="J98" s="26">
        <f>IF(F98="","",I98-H98)</f>
        <v/>
      </c>
      <c r="K98" s="17">
        <f>IF(OR(F98="",F98=0),"",J98/F98)</f>
        <v/>
      </c>
      <c r="L98" s="7">
        <f>IF(F98="","",IF(F98&gt;=SchwelleUmsatz,"Schlüsselkunde",IF(K98&lt;SchwelleMarge,"Marge kritisch","Standard")))</f>
        <v/>
      </c>
      <c r="M98" s="12">
        <f>IF(OR(F98="",F98=0),"",KostenSteigerung*G98/F98)</f>
        <v/>
      </c>
      <c r="N98" s="12">
        <f>IF(F98="","",KostenSteigerung)</f>
        <v/>
      </c>
      <c r="O98" s="17">
        <f>IF(F98="","",IF(L98="Marge kritisch",StdErhoehung+ZuschlagKritisch,StdErhoehung))</f>
        <v/>
      </c>
      <c r="P98" s="13" t="n"/>
      <c r="Q98" s="17">
        <f>IF(F98="","",IF(P98="",O98,P98))</f>
        <v/>
      </c>
      <c r="R98" s="26">
        <f>IF(F98="","",F98*(1+Q98))</f>
        <v/>
      </c>
      <c r="S98" s="26">
        <f>IF(F98="","",R98-G98*(1+KostenSteigerung))</f>
        <v/>
      </c>
      <c r="T98" s="26">
        <f>IF(F98="","",S98-I98)</f>
        <v/>
      </c>
      <c r="U98" s="17">
        <f>IF(F98="","",IF(S98&lt;=0,"n. a.",1-I98/S98))</f>
        <v/>
      </c>
      <c r="V98" s="27">
        <f>IF(F98="","",Stichtag-IF(E98="",StdFrist,MAX(StdFrist,E98)))</f>
        <v/>
      </c>
      <c r="W98" s="27">
        <f>IF(L98="Schlüsselkunde",V98-14,"")</f>
        <v/>
      </c>
      <c r="X98" s="25" t="n"/>
      <c r="Y98" s="13" t="n"/>
      <c r="Z98" s="25" t="n"/>
      <c r="AA98" s="25" t="n"/>
      <c r="AB98" s="25" t="n"/>
    </row>
    <row r="99">
      <c r="A99" s="25" t="n"/>
      <c r="B99" s="25" t="n"/>
      <c r="C99" s="25" t="n"/>
      <c r="D99" s="25" t="n"/>
      <c r="E99" s="15" t="n"/>
      <c r="F99" s="14" t="n"/>
      <c r="G99" s="14" t="n"/>
      <c r="H99" s="14" t="n"/>
      <c r="I99" s="26">
        <f>IF(F99="","",F99-G99)</f>
        <v/>
      </c>
      <c r="J99" s="26">
        <f>IF(F99="","",I99-H99)</f>
        <v/>
      </c>
      <c r="K99" s="17">
        <f>IF(OR(F99="",F99=0),"",J99/F99)</f>
        <v/>
      </c>
      <c r="L99" s="7">
        <f>IF(F99="","",IF(F99&gt;=SchwelleUmsatz,"Schlüsselkunde",IF(K99&lt;SchwelleMarge,"Marge kritisch","Standard")))</f>
        <v/>
      </c>
      <c r="M99" s="12">
        <f>IF(OR(F99="",F99=0),"",KostenSteigerung*G99/F99)</f>
        <v/>
      </c>
      <c r="N99" s="12">
        <f>IF(F99="","",KostenSteigerung)</f>
        <v/>
      </c>
      <c r="O99" s="17">
        <f>IF(F99="","",IF(L99="Marge kritisch",StdErhoehung+ZuschlagKritisch,StdErhoehung))</f>
        <v/>
      </c>
      <c r="P99" s="13" t="n"/>
      <c r="Q99" s="17">
        <f>IF(F99="","",IF(P99="",O99,P99))</f>
        <v/>
      </c>
      <c r="R99" s="26">
        <f>IF(F99="","",F99*(1+Q99))</f>
        <v/>
      </c>
      <c r="S99" s="26">
        <f>IF(F99="","",R99-G99*(1+KostenSteigerung))</f>
        <v/>
      </c>
      <c r="T99" s="26">
        <f>IF(F99="","",S99-I99)</f>
        <v/>
      </c>
      <c r="U99" s="17">
        <f>IF(F99="","",IF(S99&lt;=0,"n. a.",1-I99/S99))</f>
        <v/>
      </c>
      <c r="V99" s="27">
        <f>IF(F99="","",Stichtag-IF(E99="",StdFrist,MAX(StdFrist,E99)))</f>
        <v/>
      </c>
      <c r="W99" s="27">
        <f>IF(L99="Schlüsselkunde",V99-14,"")</f>
        <v/>
      </c>
      <c r="X99" s="25" t="n"/>
      <c r="Y99" s="13" t="n"/>
      <c r="Z99" s="25" t="n"/>
      <c r="AA99" s="25" t="n"/>
      <c r="AB99" s="25" t="n"/>
    </row>
    <row r="100">
      <c r="A100" s="25" t="n"/>
      <c r="B100" s="25" t="n"/>
      <c r="C100" s="25" t="n"/>
      <c r="D100" s="25" t="n"/>
      <c r="E100" s="15" t="n"/>
      <c r="F100" s="14" t="n"/>
      <c r="G100" s="14" t="n"/>
      <c r="H100" s="14" t="n"/>
      <c r="I100" s="26">
        <f>IF(F100="","",F100-G100)</f>
        <v/>
      </c>
      <c r="J100" s="26">
        <f>IF(F100="","",I100-H100)</f>
        <v/>
      </c>
      <c r="K100" s="17">
        <f>IF(OR(F100="",F100=0),"",J100/F100)</f>
        <v/>
      </c>
      <c r="L100" s="7">
        <f>IF(F100="","",IF(F100&gt;=SchwelleUmsatz,"Schlüsselkunde",IF(K100&lt;SchwelleMarge,"Marge kritisch","Standard")))</f>
        <v/>
      </c>
      <c r="M100" s="12">
        <f>IF(OR(F100="",F100=0),"",KostenSteigerung*G100/F100)</f>
        <v/>
      </c>
      <c r="N100" s="12">
        <f>IF(F100="","",KostenSteigerung)</f>
        <v/>
      </c>
      <c r="O100" s="17">
        <f>IF(F100="","",IF(L100="Marge kritisch",StdErhoehung+ZuschlagKritisch,StdErhoehung))</f>
        <v/>
      </c>
      <c r="P100" s="13" t="n"/>
      <c r="Q100" s="17">
        <f>IF(F100="","",IF(P100="",O100,P100))</f>
        <v/>
      </c>
      <c r="R100" s="26">
        <f>IF(F100="","",F100*(1+Q100))</f>
        <v/>
      </c>
      <c r="S100" s="26">
        <f>IF(F100="","",R100-G100*(1+KostenSteigerung))</f>
        <v/>
      </c>
      <c r="T100" s="26">
        <f>IF(F100="","",S100-I100)</f>
        <v/>
      </c>
      <c r="U100" s="17">
        <f>IF(F100="","",IF(S100&lt;=0,"n. a.",1-I100/S100))</f>
        <v/>
      </c>
      <c r="V100" s="27">
        <f>IF(F100="","",Stichtag-IF(E100="",StdFrist,MAX(StdFrist,E100)))</f>
        <v/>
      </c>
      <c r="W100" s="27">
        <f>IF(L100="Schlüsselkunde",V100-14,"")</f>
        <v/>
      </c>
      <c r="X100" s="25" t="n"/>
      <c r="Y100" s="13" t="n"/>
      <c r="Z100" s="25" t="n"/>
      <c r="AA100" s="25" t="n"/>
      <c r="AB100" s="25" t="n"/>
    </row>
    <row r="101">
      <c r="A101" s="25" t="n"/>
      <c r="B101" s="25" t="n"/>
      <c r="C101" s="25" t="n"/>
      <c r="D101" s="25" t="n"/>
      <c r="E101" s="15" t="n"/>
      <c r="F101" s="14" t="n"/>
      <c r="G101" s="14" t="n"/>
      <c r="H101" s="14" t="n"/>
      <c r="I101" s="26">
        <f>IF(F101="","",F101-G101)</f>
        <v/>
      </c>
      <c r="J101" s="26">
        <f>IF(F101="","",I101-H101)</f>
        <v/>
      </c>
      <c r="K101" s="17">
        <f>IF(OR(F101="",F101=0),"",J101/F101)</f>
        <v/>
      </c>
      <c r="L101" s="7">
        <f>IF(F101="","",IF(F101&gt;=SchwelleUmsatz,"Schlüsselkunde",IF(K101&lt;SchwelleMarge,"Marge kritisch","Standard")))</f>
        <v/>
      </c>
      <c r="M101" s="12">
        <f>IF(OR(F101="",F101=0),"",KostenSteigerung*G101/F101)</f>
        <v/>
      </c>
      <c r="N101" s="12">
        <f>IF(F101="","",KostenSteigerung)</f>
        <v/>
      </c>
      <c r="O101" s="17">
        <f>IF(F101="","",IF(L101="Marge kritisch",StdErhoehung+ZuschlagKritisch,StdErhoehung))</f>
        <v/>
      </c>
      <c r="P101" s="13" t="n"/>
      <c r="Q101" s="17">
        <f>IF(F101="","",IF(P101="",O101,P101))</f>
        <v/>
      </c>
      <c r="R101" s="26">
        <f>IF(F101="","",F101*(1+Q101))</f>
        <v/>
      </c>
      <c r="S101" s="26">
        <f>IF(F101="","",R101-G101*(1+KostenSteigerung))</f>
        <v/>
      </c>
      <c r="T101" s="26">
        <f>IF(F101="","",S101-I101)</f>
        <v/>
      </c>
      <c r="U101" s="17">
        <f>IF(F101="","",IF(S101&lt;=0,"n. a.",1-I101/S101))</f>
        <v/>
      </c>
      <c r="V101" s="27">
        <f>IF(F101="","",Stichtag-IF(E101="",StdFrist,MAX(StdFrist,E101)))</f>
        <v/>
      </c>
      <c r="W101" s="27">
        <f>IF(L101="Schlüsselkunde",V101-14,"")</f>
        <v/>
      </c>
      <c r="X101" s="25" t="n"/>
      <c r="Y101" s="13" t="n"/>
      <c r="Z101" s="25" t="n"/>
      <c r="AA101" s="25" t="n"/>
      <c r="AB101" s="25" t="n"/>
    </row>
    <row r="102">
      <c r="A102" s="25" t="n"/>
      <c r="B102" s="25" t="n"/>
      <c r="C102" s="25" t="n"/>
      <c r="D102" s="25" t="n"/>
      <c r="E102" s="15" t="n"/>
      <c r="F102" s="14" t="n"/>
      <c r="G102" s="14" t="n"/>
      <c r="H102" s="14" t="n"/>
      <c r="I102" s="26">
        <f>IF(F102="","",F102-G102)</f>
        <v/>
      </c>
      <c r="J102" s="26">
        <f>IF(F102="","",I102-H102)</f>
        <v/>
      </c>
      <c r="K102" s="17">
        <f>IF(OR(F102="",F102=0),"",J102/F102)</f>
        <v/>
      </c>
      <c r="L102" s="7">
        <f>IF(F102="","",IF(F102&gt;=SchwelleUmsatz,"Schlüsselkunde",IF(K102&lt;SchwelleMarge,"Marge kritisch","Standard")))</f>
        <v/>
      </c>
      <c r="M102" s="12">
        <f>IF(OR(F102="",F102=0),"",KostenSteigerung*G102/F102)</f>
        <v/>
      </c>
      <c r="N102" s="12">
        <f>IF(F102="","",KostenSteigerung)</f>
        <v/>
      </c>
      <c r="O102" s="17">
        <f>IF(F102="","",IF(L102="Marge kritisch",StdErhoehung+ZuschlagKritisch,StdErhoehung))</f>
        <v/>
      </c>
      <c r="P102" s="13" t="n"/>
      <c r="Q102" s="17">
        <f>IF(F102="","",IF(P102="",O102,P102))</f>
        <v/>
      </c>
      <c r="R102" s="26">
        <f>IF(F102="","",F102*(1+Q102))</f>
        <v/>
      </c>
      <c r="S102" s="26">
        <f>IF(F102="","",R102-G102*(1+KostenSteigerung))</f>
        <v/>
      </c>
      <c r="T102" s="26">
        <f>IF(F102="","",S102-I102)</f>
        <v/>
      </c>
      <c r="U102" s="17">
        <f>IF(F102="","",IF(S102&lt;=0,"n. a.",1-I102/S102))</f>
        <v/>
      </c>
      <c r="V102" s="27">
        <f>IF(F102="","",Stichtag-IF(E102="",StdFrist,MAX(StdFrist,E102)))</f>
        <v/>
      </c>
      <c r="W102" s="27">
        <f>IF(L102="Schlüsselkunde",V102-14,"")</f>
        <v/>
      </c>
      <c r="X102" s="25" t="n"/>
      <c r="Y102" s="13" t="n"/>
      <c r="Z102" s="25" t="n"/>
      <c r="AA102" s="25" t="n"/>
      <c r="AB102" s="25" t="n"/>
    </row>
    <row r="103">
      <c r="A103" s="25" t="n"/>
      <c r="B103" s="25" t="n"/>
      <c r="C103" s="25" t="n"/>
      <c r="D103" s="25" t="n"/>
      <c r="E103" s="15" t="n"/>
      <c r="F103" s="14" t="n"/>
      <c r="G103" s="14" t="n"/>
      <c r="H103" s="14" t="n"/>
      <c r="I103" s="26">
        <f>IF(F103="","",F103-G103)</f>
        <v/>
      </c>
      <c r="J103" s="26">
        <f>IF(F103="","",I103-H103)</f>
        <v/>
      </c>
      <c r="K103" s="17">
        <f>IF(OR(F103="",F103=0),"",J103/F103)</f>
        <v/>
      </c>
      <c r="L103" s="7">
        <f>IF(F103="","",IF(F103&gt;=SchwelleUmsatz,"Schlüsselkunde",IF(K103&lt;SchwelleMarge,"Marge kritisch","Standard")))</f>
        <v/>
      </c>
      <c r="M103" s="12">
        <f>IF(OR(F103="",F103=0),"",KostenSteigerung*G103/F103)</f>
        <v/>
      </c>
      <c r="N103" s="12">
        <f>IF(F103="","",KostenSteigerung)</f>
        <v/>
      </c>
      <c r="O103" s="17">
        <f>IF(F103="","",IF(L103="Marge kritisch",StdErhoehung+ZuschlagKritisch,StdErhoehung))</f>
        <v/>
      </c>
      <c r="P103" s="13" t="n"/>
      <c r="Q103" s="17">
        <f>IF(F103="","",IF(P103="",O103,P103))</f>
        <v/>
      </c>
      <c r="R103" s="26">
        <f>IF(F103="","",F103*(1+Q103))</f>
        <v/>
      </c>
      <c r="S103" s="26">
        <f>IF(F103="","",R103-G103*(1+KostenSteigerung))</f>
        <v/>
      </c>
      <c r="T103" s="26">
        <f>IF(F103="","",S103-I103)</f>
        <v/>
      </c>
      <c r="U103" s="17">
        <f>IF(F103="","",IF(S103&lt;=0,"n. a.",1-I103/S103))</f>
        <v/>
      </c>
      <c r="V103" s="27">
        <f>IF(F103="","",Stichtag-IF(E103="",StdFrist,MAX(StdFrist,E103)))</f>
        <v/>
      </c>
      <c r="W103" s="27">
        <f>IF(L103="Schlüsselkunde",V103-14,"")</f>
        <v/>
      </c>
      <c r="X103" s="25" t="n"/>
      <c r="Y103" s="13" t="n"/>
      <c r="Z103" s="25" t="n"/>
      <c r="AA103" s="25" t="n"/>
      <c r="AB103" s="25" t="n"/>
    </row>
    <row r="104">
      <c r="A104" s="25" t="n"/>
      <c r="B104" s="25" t="n"/>
      <c r="C104" s="25" t="n"/>
      <c r="D104" s="25" t="n"/>
      <c r="E104" s="15" t="n"/>
      <c r="F104" s="14" t="n"/>
      <c r="G104" s="14" t="n"/>
      <c r="H104" s="14" t="n"/>
      <c r="I104" s="26">
        <f>IF(F104="","",F104-G104)</f>
        <v/>
      </c>
      <c r="J104" s="26">
        <f>IF(F104="","",I104-H104)</f>
        <v/>
      </c>
      <c r="K104" s="17">
        <f>IF(OR(F104="",F104=0),"",J104/F104)</f>
        <v/>
      </c>
      <c r="L104" s="7">
        <f>IF(F104="","",IF(F104&gt;=SchwelleUmsatz,"Schlüsselkunde",IF(K104&lt;SchwelleMarge,"Marge kritisch","Standard")))</f>
        <v/>
      </c>
      <c r="M104" s="12">
        <f>IF(OR(F104="",F104=0),"",KostenSteigerung*G104/F104)</f>
        <v/>
      </c>
      <c r="N104" s="12">
        <f>IF(F104="","",KostenSteigerung)</f>
        <v/>
      </c>
      <c r="O104" s="17">
        <f>IF(F104="","",IF(L104="Marge kritisch",StdErhoehung+ZuschlagKritisch,StdErhoehung))</f>
        <v/>
      </c>
      <c r="P104" s="13" t="n"/>
      <c r="Q104" s="17">
        <f>IF(F104="","",IF(P104="",O104,P104))</f>
        <v/>
      </c>
      <c r="R104" s="26">
        <f>IF(F104="","",F104*(1+Q104))</f>
        <v/>
      </c>
      <c r="S104" s="26">
        <f>IF(F104="","",R104-G104*(1+KostenSteigerung))</f>
        <v/>
      </c>
      <c r="T104" s="26">
        <f>IF(F104="","",S104-I104)</f>
        <v/>
      </c>
      <c r="U104" s="17">
        <f>IF(F104="","",IF(S104&lt;=0,"n. a.",1-I104/S104))</f>
        <v/>
      </c>
      <c r="V104" s="27">
        <f>IF(F104="","",Stichtag-IF(E104="",StdFrist,MAX(StdFrist,E104)))</f>
        <v/>
      </c>
      <c r="W104" s="27">
        <f>IF(L104="Schlüsselkunde",V104-14,"")</f>
        <v/>
      </c>
      <c r="X104" s="25" t="n"/>
      <c r="Y104" s="13" t="n"/>
      <c r="Z104" s="25" t="n"/>
      <c r="AA104" s="25" t="n"/>
      <c r="AB104" s="25" t="n"/>
    </row>
    <row r="105">
      <c r="A105" s="25" t="n"/>
      <c r="B105" s="25" t="n"/>
      <c r="C105" s="25" t="n"/>
      <c r="D105" s="25" t="n"/>
      <c r="E105" s="15" t="n"/>
      <c r="F105" s="14" t="n"/>
      <c r="G105" s="14" t="n"/>
      <c r="H105" s="14" t="n"/>
      <c r="I105" s="26">
        <f>IF(F105="","",F105-G105)</f>
        <v/>
      </c>
      <c r="J105" s="26">
        <f>IF(F105="","",I105-H105)</f>
        <v/>
      </c>
      <c r="K105" s="17">
        <f>IF(OR(F105="",F105=0),"",J105/F105)</f>
        <v/>
      </c>
      <c r="L105" s="7">
        <f>IF(F105="","",IF(F105&gt;=SchwelleUmsatz,"Schlüsselkunde",IF(K105&lt;SchwelleMarge,"Marge kritisch","Standard")))</f>
        <v/>
      </c>
      <c r="M105" s="12">
        <f>IF(OR(F105="",F105=0),"",KostenSteigerung*G105/F105)</f>
        <v/>
      </c>
      <c r="N105" s="12">
        <f>IF(F105="","",KostenSteigerung)</f>
        <v/>
      </c>
      <c r="O105" s="17">
        <f>IF(F105="","",IF(L105="Marge kritisch",StdErhoehung+ZuschlagKritisch,StdErhoehung))</f>
        <v/>
      </c>
      <c r="P105" s="13" t="n"/>
      <c r="Q105" s="17">
        <f>IF(F105="","",IF(P105="",O105,P105))</f>
        <v/>
      </c>
      <c r="R105" s="26">
        <f>IF(F105="","",F105*(1+Q105))</f>
        <v/>
      </c>
      <c r="S105" s="26">
        <f>IF(F105="","",R105-G105*(1+KostenSteigerung))</f>
        <v/>
      </c>
      <c r="T105" s="26">
        <f>IF(F105="","",S105-I105)</f>
        <v/>
      </c>
      <c r="U105" s="17">
        <f>IF(F105="","",IF(S105&lt;=0,"n. a.",1-I105/S105))</f>
        <v/>
      </c>
      <c r="V105" s="27">
        <f>IF(F105="","",Stichtag-IF(E105="",StdFrist,MAX(StdFrist,E105)))</f>
        <v/>
      </c>
      <c r="W105" s="27">
        <f>IF(L105="Schlüsselkunde",V105-14,"")</f>
        <v/>
      </c>
      <c r="X105" s="25" t="n"/>
      <c r="Y105" s="13" t="n"/>
      <c r="Z105" s="25" t="n"/>
      <c r="AA105" s="25" t="n"/>
      <c r="AB105" s="25" t="n"/>
    </row>
    <row r="106">
      <c r="A106" s="25" t="n"/>
      <c r="B106" s="25" t="n"/>
      <c r="C106" s="25" t="n"/>
      <c r="D106" s="25" t="n"/>
      <c r="E106" s="15" t="n"/>
      <c r="F106" s="14" t="n"/>
      <c r="G106" s="14" t="n"/>
      <c r="H106" s="14" t="n"/>
      <c r="I106" s="26">
        <f>IF(F106="","",F106-G106)</f>
        <v/>
      </c>
      <c r="J106" s="26">
        <f>IF(F106="","",I106-H106)</f>
        <v/>
      </c>
      <c r="K106" s="17">
        <f>IF(OR(F106="",F106=0),"",J106/F106)</f>
        <v/>
      </c>
      <c r="L106" s="7">
        <f>IF(F106="","",IF(F106&gt;=SchwelleUmsatz,"Schlüsselkunde",IF(K106&lt;SchwelleMarge,"Marge kritisch","Standard")))</f>
        <v/>
      </c>
      <c r="M106" s="12">
        <f>IF(OR(F106="",F106=0),"",KostenSteigerung*G106/F106)</f>
        <v/>
      </c>
      <c r="N106" s="12">
        <f>IF(F106="","",KostenSteigerung)</f>
        <v/>
      </c>
      <c r="O106" s="17">
        <f>IF(F106="","",IF(L106="Marge kritisch",StdErhoehung+ZuschlagKritisch,StdErhoehung))</f>
        <v/>
      </c>
      <c r="P106" s="13" t="n"/>
      <c r="Q106" s="17">
        <f>IF(F106="","",IF(P106="",O106,P106))</f>
        <v/>
      </c>
      <c r="R106" s="26">
        <f>IF(F106="","",F106*(1+Q106))</f>
        <v/>
      </c>
      <c r="S106" s="26">
        <f>IF(F106="","",R106-G106*(1+KostenSteigerung))</f>
        <v/>
      </c>
      <c r="T106" s="26">
        <f>IF(F106="","",S106-I106)</f>
        <v/>
      </c>
      <c r="U106" s="17">
        <f>IF(F106="","",IF(S106&lt;=0,"n. a.",1-I106/S106))</f>
        <v/>
      </c>
      <c r="V106" s="27">
        <f>IF(F106="","",Stichtag-IF(E106="",StdFrist,MAX(StdFrist,E106)))</f>
        <v/>
      </c>
      <c r="W106" s="27">
        <f>IF(L106="Schlüsselkunde",V106-14,"")</f>
        <v/>
      </c>
      <c r="X106" s="25" t="n"/>
      <c r="Y106" s="13" t="n"/>
      <c r="Z106" s="25" t="n"/>
      <c r="AA106" s="25" t="n"/>
      <c r="AB106" s="25" t="n"/>
    </row>
    <row r="107">
      <c r="A107" s="25" t="n"/>
      <c r="B107" s="25" t="n"/>
      <c r="C107" s="25" t="n"/>
      <c r="D107" s="25" t="n"/>
      <c r="E107" s="15" t="n"/>
      <c r="F107" s="14" t="n"/>
      <c r="G107" s="14" t="n"/>
      <c r="H107" s="14" t="n"/>
      <c r="I107" s="26">
        <f>IF(F107="","",F107-G107)</f>
        <v/>
      </c>
      <c r="J107" s="26">
        <f>IF(F107="","",I107-H107)</f>
        <v/>
      </c>
      <c r="K107" s="17">
        <f>IF(OR(F107="",F107=0),"",J107/F107)</f>
        <v/>
      </c>
      <c r="L107" s="7">
        <f>IF(F107="","",IF(F107&gt;=SchwelleUmsatz,"Schlüsselkunde",IF(K107&lt;SchwelleMarge,"Marge kritisch","Standard")))</f>
        <v/>
      </c>
      <c r="M107" s="12">
        <f>IF(OR(F107="",F107=0),"",KostenSteigerung*G107/F107)</f>
        <v/>
      </c>
      <c r="N107" s="12">
        <f>IF(F107="","",KostenSteigerung)</f>
        <v/>
      </c>
      <c r="O107" s="17">
        <f>IF(F107="","",IF(L107="Marge kritisch",StdErhoehung+ZuschlagKritisch,StdErhoehung))</f>
        <v/>
      </c>
      <c r="P107" s="13" t="n"/>
      <c r="Q107" s="17">
        <f>IF(F107="","",IF(P107="",O107,P107))</f>
        <v/>
      </c>
      <c r="R107" s="26">
        <f>IF(F107="","",F107*(1+Q107))</f>
        <v/>
      </c>
      <c r="S107" s="26">
        <f>IF(F107="","",R107-G107*(1+KostenSteigerung))</f>
        <v/>
      </c>
      <c r="T107" s="26">
        <f>IF(F107="","",S107-I107)</f>
        <v/>
      </c>
      <c r="U107" s="17">
        <f>IF(F107="","",IF(S107&lt;=0,"n. a.",1-I107/S107))</f>
        <v/>
      </c>
      <c r="V107" s="27">
        <f>IF(F107="","",Stichtag-IF(E107="",StdFrist,MAX(StdFrist,E107)))</f>
        <v/>
      </c>
      <c r="W107" s="27">
        <f>IF(L107="Schlüsselkunde",V107-14,"")</f>
        <v/>
      </c>
      <c r="X107" s="25" t="n"/>
      <c r="Y107" s="13" t="n"/>
      <c r="Z107" s="25" t="n"/>
      <c r="AA107" s="25" t="n"/>
      <c r="AB107" s="25" t="n"/>
    </row>
    <row r="108">
      <c r="A108" s="25" t="n"/>
      <c r="B108" s="25" t="n"/>
      <c r="C108" s="25" t="n"/>
      <c r="D108" s="25" t="n"/>
      <c r="E108" s="15" t="n"/>
      <c r="F108" s="14" t="n"/>
      <c r="G108" s="14" t="n"/>
      <c r="H108" s="14" t="n"/>
      <c r="I108" s="26">
        <f>IF(F108="","",F108-G108)</f>
        <v/>
      </c>
      <c r="J108" s="26">
        <f>IF(F108="","",I108-H108)</f>
        <v/>
      </c>
      <c r="K108" s="17">
        <f>IF(OR(F108="",F108=0),"",J108/F108)</f>
        <v/>
      </c>
      <c r="L108" s="7">
        <f>IF(F108="","",IF(F108&gt;=SchwelleUmsatz,"Schlüsselkunde",IF(K108&lt;SchwelleMarge,"Marge kritisch","Standard")))</f>
        <v/>
      </c>
      <c r="M108" s="12">
        <f>IF(OR(F108="",F108=0),"",KostenSteigerung*G108/F108)</f>
        <v/>
      </c>
      <c r="N108" s="12">
        <f>IF(F108="","",KostenSteigerung)</f>
        <v/>
      </c>
      <c r="O108" s="17">
        <f>IF(F108="","",IF(L108="Marge kritisch",StdErhoehung+ZuschlagKritisch,StdErhoehung))</f>
        <v/>
      </c>
      <c r="P108" s="13" t="n"/>
      <c r="Q108" s="17">
        <f>IF(F108="","",IF(P108="",O108,P108))</f>
        <v/>
      </c>
      <c r="R108" s="26">
        <f>IF(F108="","",F108*(1+Q108))</f>
        <v/>
      </c>
      <c r="S108" s="26">
        <f>IF(F108="","",R108-G108*(1+KostenSteigerung))</f>
        <v/>
      </c>
      <c r="T108" s="26">
        <f>IF(F108="","",S108-I108)</f>
        <v/>
      </c>
      <c r="U108" s="17">
        <f>IF(F108="","",IF(S108&lt;=0,"n. a.",1-I108/S108))</f>
        <v/>
      </c>
      <c r="V108" s="27">
        <f>IF(F108="","",Stichtag-IF(E108="",StdFrist,MAX(StdFrist,E108)))</f>
        <v/>
      </c>
      <c r="W108" s="27">
        <f>IF(L108="Schlüsselkunde",V108-14,"")</f>
        <v/>
      </c>
      <c r="X108" s="25" t="n"/>
      <c r="Y108" s="13" t="n"/>
      <c r="Z108" s="25" t="n"/>
      <c r="AA108" s="25" t="n"/>
      <c r="AB108" s="25" t="n"/>
    </row>
    <row r="109">
      <c r="A109" s="25" t="n"/>
      <c r="B109" s="25" t="n"/>
      <c r="C109" s="25" t="n"/>
      <c r="D109" s="25" t="n"/>
      <c r="E109" s="15" t="n"/>
      <c r="F109" s="14" t="n"/>
      <c r="G109" s="14" t="n"/>
      <c r="H109" s="14" t="n"/>
      <c r="I109" s="26">
        <f>IF(F109="","",F109-G109)</f>
        <v/>
      </c>
      <c r="J109" s="26">
        <f>IF(F109="","",I109-H109)</f>
        <v/>
      </c>
      <c r="K109" s="17">
        <f>IF(OR(F109="",F109=0),"",J109/F109)</f>
        <v/>
      </c>
      <c r="L109" s="7">
        <f>IF(F109="","",IF(F109&gt;=SchwelleUmsatz,"Schlüsselkunde",IF(K109&lt;SchwelleMarge,"Marge kritisch","Standard")))</f>
        <v/>
      </c>
      <c r="M109" s="12">
        <f>IF(OR(F109="",F109=0),"",KostenSteigerung*G109/F109)</f>
        <v/>
      </c>
      <c r="N109" s="12">
        <f>IF(F109="","",KostenSteigerung)</f>
        <v/>
      </c>
      <c r="O109" s="17">
        <f>IF(F109="","",IF(L109="Marge kritisch",StdErhoehung+ZuschlagKritisch,StdErhoehung))</f>
        <v/>
      </c>
      <c r="P109" s="13" t="n"/>
      <c r="Q109" s="17">
        <f>IF(F109="","",IF(P109="",O109,P109))</f>
        <v/>
      </c>
      <c r="R109" s="26">
        <f>IF(F109="","",F109*(1+Q109))</f>
        <v/>
      </c>
      <c r="S109" s="26">
        <f>IF(F109="","",R109-G109*(1+KostenSteigerung))</f>
        <v/>
      </c>
      <c r="T109" s="26">
        <f>IF(F109="","",S109-I109)</f>
        <v/>
      </c>
      <c r="U109" s="17">
        <f>IF(F109="","",IF(S109&lt;=0,"n. a.",1-I109/S109))</f>
        <v/>
      </c>
      <c r="V109" s="27">
        <f>IF(F109="","",Stichtag-IF(E109="",StdFrist,MAX(StdFrist,E109)))</f>
        <v/>
      </c>
      <c r="W109" s="27">
        <f>IF(L109="Schlüsselkunde",V109-14,"")</f>
        <v/>
      </c>
      <c r="X109" s="25" t="n"/>
      <c r="Y109" s="13" t="n"/>
      <c r="Z109" s="25" t="n"/>
      <c r="AA109" s="25" t="n"/>
      <c r="AB109" s="25" t="n"/>
    </row>
    <row r="110">
      <c r="A110" s="25" t="n"/>
      <c r="B110" s="25" t="n"/>
      <c r="C110" s="25" t="n"/>
      <c r="D110" s="25" t="n"/>
      <c r="E110" s="15" t="n"/>
      <c r="F110" s="14" t="n"/>
      <c r="G110" s="14" t="n"/>
      <c r="H110" s="14" t="n"/>
      <c r="I110" s="26">
        <f>IF(F110="","",F110-G110)</f>
        <v/>
      </c>
      <c r="J110" s="26">
        <f>IF(F110="","",I110-H110)</f>
        <v/>
      </c>
      <c r="K110" s="17">
        <f>IF(OR(F110="",F110=0),"",J110/F110)</f>
        <v/>
      </c>
      <c r="L110" s="7">
        <f>IF(F110="","",IF(F110&gt;=SchwelleUmsatz,"Schlüsselkunde",IF(K110&lt;SchwelleMarge,"Marge kritisch","Standard")))</f>
        <v/>
      </c>
      <c r="M110" s="12">
        <f>IF(OR(F110="",F110=0),"",KostenSteigerung*G110/F110)</f>
        <v/>
      </c>
      <c r="N110" s="12">
        <f>IF(F110="","",KostenSteigerung)</f>
        <v/>
      </c>
      <c r="O110" s="17">
        <f>IF(F110="","",IF(L110="Marge kritisch",StdErhoehung+ZuschlagKritisch,StdErhoehung))</f>
        <v/>
      </c>
      <c r="P110" s="13" t="n"/>
      <c r="Q110" s="17">
        <f>IF(F110="","",IF(P110="",O110,P110))</f>
        <v/>
      </c>
      <c r="R110" s="26">
        <f>IF(F110="","",F110*(1+Q110))</f>
        <v/>
      </c>
      <c r="S110" s="26">
        <f>IF(F110="","",R110-G110*(1+KostenSteigerung))</f>
        <v/>
      </c>
      <c r="T110" s="26">
        <f>IF(F110="","",S110-I110)</f>
        <v/>
      </c>
      <c r="U110" s="17">
        <f>IF(F110="","",IF(S110&lt;=0,"n. a.",1-I110/S110))</f>
        <v/>
      </c>
      <c r="V110" s="27">
        <f>IF(F110="","",Stichtag-IF(E110="",StdFrist,MAX(StdFrist,E110)))</f>
        <v/>
      </c>
      <c r="W110" s="27">
        <f>IF(L110="Schlüsselkunde",V110-14,"")</f>
        <v/>
      </c>
      <c r="X110" s="25" t="n"/>
      <c r="Y110" s="13" t="n"/>
      <c r="Z110" s="25" t="n"/>
      <c r="AA110" s="25" t="n"/>
      <c r="AB110" s="25" t="n"/>
    </row>
    <row r="111">
      <c r="A111" s="25" t="n"/>
      <c r="B111" s="25" t="n"/>
      <c r="C111" s="25" t="n"/>
      <c r="D111" s="25" t="n"/>
      <c r="E111" s="15" t="n"/>
      <c r="F111" s="14" t="n"/>
      <c r="G111" s="14" t="n"/>
      <c r="H111" s="14" t="n"/>
      <c r="I111" s="26">
        <f>IF(F111="","",F111-G111)</f>
        <v/>
      </c>
      <c r="J111" s="26">
        <f>IF(F111="","",I111-H111)</f>
        <v/>
      </c>
      <c r="K111" s="17">
        <f>IF(OR(F111="",F111=0),"",J111/F111)</f>
        <v/>
      </c>
      <c r="L111" s="7">
        <f>IF(F111="","",IF(F111&gt;=SchwelleUmsatz,"Schlüsselkunde",IF(K111&lt;SchwelleMarge,"Marge kritisch","Standard")))</f>
        <v/>
      </c>
      <c r="M111" s="12">
        <f>IF(OR(F111="",F111=0),"",KostenSteigerung*G111/F111)</f>
        <v/>
      </c>
      <c r="N111" s="12">
        <f>IF(F111="","",KostenSteigerung)</f>
        <v/>
      </c>
      <c r="O111" s="17">
        <f>IF(F111="","",IF(L111="Marge kritisch",StdErhoehung+ZuschlagKritisch,StdErhoehung))</f>
        <v/>
      </c>
      <c r="P111" s="13" t="n"/>
      <c r="Q111" s="17">
        <f>IF(F111="","",IF(P111="",O111,P111))</f>
        <v/>
      </c>
      <c r="R111" s="26">
        <f>IF(F111="","",F111*(1+Q111))</f>
        <v/>
      </c>
      <c r="S111" s="26">
        <f>IF(F111="","",R111-G111*(1+KostenSteigerung))</f>
        <v/>
      </c>
      <c r="T111" s="26">
        <f>IF(F111="","",S111-I111)</f>
        <v/>
      </c>
      <c r="U111" s="17">
        <f>IF(F111="","",IF(S111&lt;=0,"n. a.",1-I111/S111))</f>
        <v/>
      </c>
      <c r="V111" s="27">
        <f>IF(F111="","",Stichtag-IF(E111="",StdFrist,MAX(StdFrist,E111)))</f>
        <v/>
      </c>
      <c r="W111" s="27">
        <f>IF(L111="Schlüsselkunde",V111-14,"")</f>
        <v/>
      </c>
      <c r="X111" s="25" t="n"/>
      <c r="Y111" s="13" t="n"/>
      <c r="Z111" s="25" t="n"/>
      <c r="AA111" s="25" t="n"/>
      <c r="AB111" s="25" t="n"/>
    </row>
    <row r="112">
      <c r="A112" s="25" t="n"/>
      <c r="B112" s="25" t="n"/>
      <c r="C112" s="25" t="n"/>
      <c r="D112" s="25" t="n"/>
      <c r="E112" s="15" t="n"/>
      <c r="F112" s="14" t="n"/>
      <c r="G112" s="14" t="n"/>
      <c r="H112" s="14" t="n"/>
      <c r="I112" s="26">
        <f>IF(F112="","",F112-G112)</f>
        <v/>
      </c>
      <c r="J112" s="26">
        <f>IF(F112="","",I112-H112)</f>
        <v/>
      </c>
      <c r="K112" s="17">
        <f>IF(OR(F112="",F112=0),"",J112/F112)</f>
        <v/>
      </c>
      <c r="L112" s="7">
        <f>IF(F112="","",IF(F112&gt;=SchwelleUmsatz,"Schlüsselkunde",IF(K112&lt;SchwelleMarge,"Marge kritisch","Standard")))</f>
        <v/>
      </c>
      <c r="M112" s="12">
        <f>IF(OR(F112="",F112=0),"",KostenSteigerung*G112/F112)</f>
        <v/>
      </c>
      <c r="N112" s="12">
        <f>IF(F112="","",KostenSteigerung)</f>
        <v/>
      </c>
      <c r="O112" s="17">
        <f>IF(F112="","",IF(L112="Marge kritisch",StdErhoehung+ZuschlagKritisch,StdErhoehung))</f>
        <v/>
      </c>
      <c r="P112" s="13" t="n"/>
      <c r="Q112" s="17">
        <f>IF(F112="","",IF(P112="",O112,P112))</f>
        <v/>
      </c>
      <c r="R112" s="26">
        <f>IF(F112="","",F112*(1+Q112))</f>
        <v/>
      </c>
      <c r="S112" s="26">
        <f>IF(F112="","",R112-G112*(1+KostenSteigerung))</f>
        <v/>
      </c>
      <c r="T112" s="26">
        <f>IF(F112="","",S112-I112)</f>
        <v/>
      </c>
      <c r="U112" s="17">
        <f>IF(F112="","",IF(S112&lt;=0,"n. a.",1-I112/S112))</f>
        <v/>
      </c>
      <c r="V112" s="27">
        <f>IF(F112="","",Stichtag-IF(E112="",StdFrist,MAX(StdFrist,E112)))</f>
        <v/>
      </c>
      <c r="W112" s="27">
        <f>IF(L112="Schlüsselkunde",V112-14,"")</f>
        <v/>
      </c>
      <c r="X112" s="25" t="n"/>
      <c r="Y112" s="13" t="n"/>
      <c r="Z112" s="25" t="n"/>
      <c r="AA112" s="25" t="n"/>
      <c r="AB112" s="25" t="n"/>
    </row>
    <row r="113">
      <c r="A113" s="25" t="n"/>
      <c r="B113" s="25" t="n"/>
      <c r="C113" s="25" t="n"/>
      <c r="D113" s="25" t="n"/>
      <c r="E113" s="15" t="n"/>
      <c r="F113" s="14" t="n"/>
      <c r="G113" s="14" t="n"/>
      <c r="H113" s="14" t="n"/>
      <c r="I113" s="26">
        <f>IF(F113="","",F113-G113)</f>
        <v/>
      </c>
      <c r="J113" s="26">
        <f>IF(F113="","",I113-H113)</f>
        <v/>
      </c>
      <c r="K113" s="17">
        <f>IF(OR(F113="",F113=0),"",J113/F113)</f>
        <v/>
      </c>
      <c r="L113" s="7">
        <f>IF(F113="","",IF(F113&gt;=SchwelleUmsatz,"Schlüsselkunde",IF(K113&lt;SchwelleMarge,"Marge kritisch","Standard")))</f>
        <v/>
      </c>
      <c r="M113" s="12">
        <f>IF(OR(F113="",F113=0),"",KostenSteigerung*G113/F113)</f>
        <v/>
      </c>
      <c r="N113" s="12">
        <f>IF(F113="","",KostenSteigerung)</f>
        <v/>
      </c>
      <c r="O113" s="17">
        <f>IF(F113="","",IF(L113="Marge kritisch",StdErhoehung+ZuschlagKritisch,StdErhoehung))</f>
        <v/>
      </c>
      <c r="P113" s="13" t="n"/>
      <c r="Q113" s="17">
        <f>IF(F113="","",IF(P113="",O113,P113))</f>
        <v/>
      </c>
      <c r="R113" s="26">
        <f>IF(F113="","",F113*(1+Q113))</f>
        <v/>
      </c>
      <c r="S113" s="26">
        <f>IF(F113="","",R113-G113*(1+KostenSteigerung))</f>
        <v/>
      </c>
      <c r="T113" s="26">
        <f>IF(F113="","",S113-I113)</f>
        <v/>
      </c>
      <c r="U113" s="17">
        <f>IF(F113="","",IF(S113&lt;=0,"n. a.",1-I113/S113))</f>
        <v/>
      </c>
      <c r="V113" s="27">
        <f>IF(F113="","",Stichtag-IF(E113="",StdFrist,MAX(StdFrist,E113)))</f>
        <v/>
      </c>
      <c r="W113" s="27">
        <f>IF(L113="Schlüsselkunde",V113-14,"")</f>
        <v/>
      </c>
      <c r="X113" s="25" t="n"/>
      <c r="Y113" s="13" t="n"/>
      <c r="Z113" s="25" t="n"/>
      <c r="AA113" s="25" t="n"/>
      <c r="AB113" s="25" t="n"/>
    </row>
    <row r="114">
      <c r="A114" s="25" t="n"/>
      <c r="B114" s="25" t="n"/>
      <c r="C114" s="25" t="n"/>
      <c r="D114" s="25" t="n"/>
      <c r="E114" s="15" t="n"/>
      <c r="F114" s="14" t="n"/>
      <c r="G114" s="14" t="n"/>
      <c r="H114" s="14" t="n"/>
      <c r="I114" s="26">
        <f>IF(F114="","",F114-G114)</f>
        <v/>
      </c>
      <c r="J114" s="26">
        <f>IF(F114="","",I114-H114)</f>
        <v/>
      </c>
      <c r="K114" s="17">
        <f>IF(OR(F114="",F114=0),"",J114/F114)</f>
        <v/>
      </c>
      <c r="L114" s="7">
        <f>IF(F114="","",IF(F114&gt;=SchwelleUmsatz,"Schlüsselkunde",IF(K114&lt;SchwelleMarge,"Marge kritisch","Standard")))</f>
        <v/>
      </c>
      <c r="M114" s="12">
        <f>IF(OR(F114="",F114=0),"",KostenSteigerung*G114/F114)</f>
        <v/>
      </c>
      <c r="N114" s="12">
        <f>IF(F114="","",KostenSteigerung)</f>
        <v/>
      </c>
      <c r="O114" s="17">
        <f>IF(F114="","",IF(L114="Marge kritisch",StdErhoehung+ZuschlagKritisch,StdErhoehung))</f>
        <v/>
      </c>
      <c r="P114" s="13" t="n"/>
      <c r="Q114" s="17">
        <f>IF(F114="","",IF(P114="",O114,P114))</f>
        <v/>
      </c>
      <c r="R114" s="26">
        <f>IF(F114="","",F114*(1+Q114))</f>
        <v/>
      </c>
      <c r="S114" s="26">
        <f>IF(F114="","",R114-G114*(1+KostenSteigerung))</f>
        <v/>
      </c>
      <c r="T114" s="26">
        <f>IF(F114="","",S114-I114)</f>
        <v/>
      </c>
      <c r="U114" s="17">
        <f>IF(F114="","",IF(S114&lt;=0,"n. a.",1-I114/S114))</f>
        <v/>
      </c>
      <c r="V114" s="27">
        <f>IF(F114="","",Stichtag-IF(E114="",StdFrist,MAX(StdFrist,E114)))</f>
        <v/>
      </c>
      <c r="W114" s="27">
        <f>IF(L114="Schlüsselkunde",V114-14,"")</f>
        <v/>
      </c>
      <c r="X114" s="25" t="n"/>
      <c r="Y114" s="13" t="n"/>
      <c r="Z114" s="25" t="n"/>
      <c r="AA114" s="25" t="n"/>
      <c r="AB114" s="25" t="n"/>
    </row>
    <row r="115">
      <c r="A115" s="25" t="n"/>
      <c r="B115" s="25" t="n"/>
      <c r="C115" s="25" t="n"/>
      <c r="D115" s="25" t="n"/>
      <c r="E115" s="15" t="n"/>
      <c r="F115" s="14" t="n"/>
      <c r="G115" s="14" t="n"/>
      <c r="H115" s="14" t="n"/>
      <c r="I115" s="26">
        <f>IF(F115="","",F115-G115)</f>
        <v/>
      </c>
      <c r="J115" s="26">
        <f>IF(F115="","",I115-H115)</f>
        <v/>
      </c>
      <c r="K115" s="17">
        <f>IF(OR(F115="",F115=0),"",J115/F115)</f>
        <v/>
      </c>
      <c r="L115" s="7">
        <f>IF(F115="","",IF(F115&gt;=SchwelleUmsatz,"Schlüsselkunde",IF(K115&lt;SchwelleMarge,"Marge kritisch","Standard")))</f>
        <v/>
      </c>
      <c r="M115" s="12">
        <f>IF(OR(F115="",F115=0),"",KostenSteigerung*G115/F115)</f>
        <v/>
      </c>
      <c r="N115" s="12">
        <f>IF(F115="","",KostenSteigerung)</f>
        <v/>
      </c>
      <c r="O115" s="17">
        <f>IF(F115="","",IF(L115="Marge kritisch",StdErhoehung+ZuschlagKritisch,StdErhoehung))</f>
        <v/>
      </c>
      <c r="P115" s="13" t="n"/>
      <c r="Q115" s="17">
        <f>IF(F115="","",IF(P115="",O115,P115))</f>
        <v/>
      </c>
      <c r="R115" s="26">
        <f>IF(F115="","",F115*(1+Q115))</f>
        <v/>
      </c>
      <c r="S115" s="26">
        <f>IF(F115="","",R115-G115*(1+KostenSteigerung))</f>
        <v/>
      </c>
      <c r="T115" s="26">
        <f>IF(F115="","",S115-I115)</f>
        <v/>
      </c>
      <c r="U115" s="17">
        <f>IF(F115="","",IF(S115&lt;=0,"n. a.",1-I115/S115))</f>
        <v/>
      </c>
      <c r="V115" s="27">
        <f>IF(F115="","",Stichtag-IF(E115="",StdFrist,MAX(StdFrist,E115)))</f>
        <v/>
      </c>
      <c r="W115" s="27">
        <f>IF(L115="Schlüsselkunde",V115-14,"")</f>
        <v/>
      </c>
      <c r="X115" s="25" t="n"/>
      <c r="Y115" s="13" t="n"/>
      <c r="Z115" s="25" t="n"/>
      <c r="AA115" s="25" t="n"/>
      <c r="AB115" s="25" t="n"/>
    </row>
    <row r="116">
      <c r="A116" s="25" t="n"/>
      <c r="B116" s="25" t="n"/>
      <c r="C116" s="25" t="n"/>
      <c r="D116" s="25" t="n"/>
      <c r="E116" s="15" t="n"/>
      <c r="F116" s="14" t="n"/>
      <c r="G116" s="14" t="n"/>
      <c r="H116" s="14" t="n"/>
      <c r="I116" s="26">
        <f>IF(F116="","",F116-G116)</f>
        <v/>
      </c>
      <c r="J116" s="26">
        <f>IF(F116="","",I116-H116)</f>
        <v/>
      </c>
      <c r="K116" s="17">
        <f>IF(OR(F116="",F116=0),"",J116/F116)</f>
        <v/>
      </c>
      <c r="L116" s="7">
        <f>IF(F116="","",IF(F116&gt;=SchwelleUmsatz,"Schlüsselkunde",IF(K116&lt;SchwelleMarge,"Marge kritisch","Standard")))</f>
        <v/>
      </c>
      <c r="M116" s="12">
        <f>IF(OR(F116="",F116=0),"",KostenSteigerung*G116/F116)</f>
        <v/>
      </c>
      <c r="N116" s="12">
        <f>IF(F116="","",KostenSteigerung)</f>
        <v/>
      </c>
      <c r="O116" s="17">
        <f>IF(F116="","",IF(L116="Marge kritisch",StdErhoehung+ZuschlagKritisch,StdErhoehung))</f>
        <v/>
      </c>
      <c r="P116" s="13" t="n"/>
      <c r="Q116" s="17">
        <f>IF(F116="","",IF(P116="",O116,P116))</f>
        <v/>
      </c>
      <c r="R116" s="26">
        <f>IF(F116="","",F116*(1+Q116))</f>
        <v/>
      </c>
      <c r="S116" s="26">
        <f>IF(F116="","",R116-G116*(1+KostenSteigerung))</f>
        <v/>
      </c>
      <c r="T116" s="26">
        <f>IF(F116="","",S116-I116)</f>
        <v/>
      </c>
      <c r="U116" s="17">
        <f>IF(F116="","",IF(S116&lt;=0,"n. a.",1-I116/S116))</f>
        <v/>
      </c>
      <c r="V116" s="27">
        <f>IF(F116="","",Stichtag-IF(E116="",StdFrist,MAX(StdFrist,E116)))</f>
        <v/>
      </c>
      <c r="W116" s="27">
        <f>IF(L116="Schlüsselkunde",V116-14,"")</f>
        <v/>
      </c>
      <c r="X116" s="25" t="n"/>
      <c r="Y116" s="13" t="n"/>
      <c r="Z116" s="25" t="n"/>
      <c r="AA116" s="25" t="n"/>
      <c r="AB116" s="25" t="n"/>
    </row>
    <row r="117">
      <c r="A117" s="25" t="n"/>
      <c r="B117" s="25" t="n"/>
      <c r="C117" s="25" t="n"/>
      <c r="D117" s="25" t="n"/>
      <c r="E117" s="15" t="n"/>
      <c r="F117" s="14" t="n"/>
      <c r="G117" s="14" t="n"/>
      <c r="H117" s="14" t="n"/>
      <c r="I117" s="26">
        <f>IF(F117="","",F117-G117)</f>
        <v/>
      </c>
      <c r="J117" s="26">
        <f>IF(F117="","",I117-H117)</f>
        <v/>
      </c>
      <c r="K117" s="17">
        <f>IF(OR(F117="",F117=0),"",J117/F117)</f>
        <v/>
      </c>
      <c r="L117" s="7">
        <f>IF(F117="","",IF(F117&gt;=SchwelleUmsatz,"Schlüsselkunde",IF(K117&lt;SchwelleMarge,"Marge kritisch","Standard")))</f>
        <v/>
      </c>
      <c r="M117" s="12">
        <f>IF(OR(F117="",F117=0),"",KostenSteigerung*G117/F117)</f>
        <v/>
      </c>
      <c r="N117" s="12">
        <f>IF(F117="","",KostenSteigerung)</f>
        <v/>
      </c>
      <c r="O117" s="17">
        <f>IF(F117="","",IF(L117="Marge kritisch",StdErhoehung+ZuschlagKritisch,StdErhoehung))</f>
        <v/>
      </c>
      <c r="P117" s="13" t="n"/>
      <c r="Q117" s="17">
        <f>IF(F117="","",IF(P117="",O117,P117))</f>
        <v/>
      </c>
      <c r="R117" s="26">
        <f>IF(F117="","",F117*(1+Q117))</f>
        <v/>
      </c>
      <c r="S117" s="26">
        <f>IF(F117="","",R117-G117*(1+KostenSteigerung))</f>
        <v/>
      </c>
      <c r="T117" s="26">
        <f>IF(F117="","",S117-I117)</f>
        <v/>
      </c>
      <c r="U117" s="17">
        <f>IF(F117="","",IF(S117&lt;=0,"n. a.",1-I117/S117))</f>
        <v/>
      </c>
      <c r="V117" s="27">
        <f>IF(F117="","",Stichtag-IF(E117="",StdFrist,MAX(StdFrist,E117)))</f>
        <v/>
      </c>
      <c r="W117" s="27">
        <f>IF(L117="Schlüsselkunde",V117-14,"")</f>
        <v/>
      </c>
      <c r="X117" s="25" t="n"/>
      <c r="Y117" s="13" t="n"/>
      <c r="Z117" s="25" t="n"/>
      <c r="AA117" s="25" t="n"/>
      <c r="AB117" s="25" t="n"/>
    </row>
    <row r="118">
      <c r="A118" s="25" t="n"/>
      <c r="B118" s="25" t="n"/>
      <c r="C118" s="25" t="n"/>
      <c r="D118" s="25" t="n"/>
      <c r="E118" s="15" t="n"/>
      <c r="F118" s="14" t="n"/>
      <c r="G118" s="14" t="n"/>
      <c r="H118" s="14" t="n"/>
      <c r="I118" s="26">
        <f>IF(F118="","",F118-G118)</f>
        <v/>
      </c>
      <c r="J118" s="26">
        <f>IF(F118="","",I118-H118)</f>
        <v/>
      </c>
      <c r="K118" s="17">
        <f>IF(OR(F118="",F118=0),"",J118/F118)</f>
        <v/>
      </c>
      <c r="L118" s="7">
        <f>IF(F118="","",IF(F118&gt;=SchwelleUmsatz,"Schlüsselkunde",IF(K118&lt;SchwelleMarge,"Marge kritisch","Standard")))</f>
        <v/>
      </c>
      <c r="M118" s="12">
        <f>IF(OR(F118="",F118=0),"",KostenSteigerung*G118/F118)</f>
        <v/>
      </c>
      <c r="N118" s="12">
        <f>IF(F118="","",KostenSteigerung)</f>
        <v/>
      </c>
      <c r="O118" s="17">
        <f>IF(F118="","",IF(L118="Marge kritisch",StdErhoehung+ZuschlagKritisch,StdErhoehung))</f>
        <v/>
      </c>
      <c r="P118" s="13" t="n"/>
      <c r="Q118" s="17">
        <f>IF(F118="","",IF(P118="",O118,P118))</f>
        <v/>
      </c>
      <c r="R118" s="26">
        <f>IF(F118="","",F118*(1+Q118))</f>
        <v/>
      </c>
      <c r="S118" s="26">
        <f>IF(F118="","",R118-G118*(1+KostenSteigerung))</f>
        <v/>
      </c>
      <c r="T118" s="26">
        <f>IF(F118="","",S118-I118)</f>
        <v/>
      </c>
      <c r="U118" s="17">
        <f>IF(F118="","",IF(S118&lt;=0,"n. a.",1-I118/S118))</f>
        <v/>
      </c>
      <c r="V118" s="27">
        <f>IF(F118="","",Stichtag-IF(E118="",StdFrist,MAX(StdFrist,E118)))</f>
        <v/>
      </c>
      <c r="W118" s="27">
        <f>IF(L118="Schlüsselkunde",V118-14,"")</f>
        <v/>
      </c>
      <c r="X118" s="25" t="n"/>
      <c r="Y118" s="13" t="n"/>
      <c r="Z118" s="25" t="n"/>
      <c r="AA118" s="25" t="n"/>
      <c r="AB118" s="25" t="n"/>
    </row>
    <row r="119">
      <c r="A119" s="25" t="n"/>
      <c r="B119" s="25" t="n"/>
      <c r="C119" s="25" t="n"/>
      <c r="D119" s="25" t="n"/>
      <c r="E119" s="15" t="n"/>
      <c r="F119" s="14" t="n"/>
      <c r="G119" s="14" t="n"/>
      <c r="H119" s="14" t="n"/>
      <c r="I119" s="26">
        <f>IF(F119="","",F119-G119)</f>
        <v/>
      </c>
      <c r="J119" s="26">
        <f>IF(F119="","",I119-H119)</f>
        <v/>
      </c>
      <c r="K119" s="17">
        <f>IF(OR(F119="",F119=0),"",J119/F119)</f>
        <v/>
      </c>
      <c r="L119" s="7">
        <f>IF(F119="","",IF(F119&gt;=SchwelleUmsatz,"Schlüsselkunde",IF(K119&lt;SchwelleMarge,"Marge kritisch","Standard")))</f>
        <v/>
      </c>
      <c r="M119" s="12">
        <f>IF(OR(F119="",F119=0),"",KostenSteigerung*G119/F119)</f>
        <v/>
      </c>
      <c r="N119" s="12">
        <f>IF(F119="","",KostenSteigerung)</f>
        <v/>
      </c>
      <c r="O119" s="17">
        <f>IF(F119="","",IF(L119="Marge kritisch",StdErhoehung+ZuschlagKritisch,StdErhoehung))</f>
        <v/>
      </c>
      <c r="P119" s="13" t="n"/>
      <c r="Q119" s="17">
        <f>IF(F119="","",IF(P119="",O119,P119))</f>
        <v/>
      </c>
      <c r="R119" s="26">
        <f>IF(F119="","",F119*(1+Q119))</f>
        <v/>
      </c>
      <c r="S119" s="26">
        <f>IF(F119="","",R119-G119*(1+KostenSteigerung))</f>
        <v/>
      </c>
      <c r="T119" s="26">
        <f>IF(F119="","",S119-I119)</f>
        <v/>
      </c>
      <c r="U119" s="17">
        <f>IF(F119="","",IF(S119&lt;=0,"n. a.",1-I119/S119))</f>
        <v/>
      </c>
      <c r="V119" s="27">
        <f>IF(F119="","",Stichtag-IF(E119="",StdFrist,MAX(StdFrist,E119)))</f>
        <v/>
      </c>
      <c r="W119" s="27">
        <f>IF(L119="Schlüsselkunde",V119-14,"")</f>
        <v/>
      </c>
      <c r="X119" s="25" t="n"/>
      <c r="Y119" s="13" t="n"/>
      <c r="Z119" s="25" t="n"/>
      <c r="AA119" s="25" t="n"/>
      <c r="AB119" s="25" t="n"/>
    </row>
    <row r="120">
      <c r="A120" s="25" t="n"/>
      <c r="B120" s="25" t="n"/>
      <c r="C120" s="25" t="n"/>
      <c r="D120" s="25" t="n"/>
      <c r="E120" s="15" t="n"/>
      <c r="F120" s="14" t="n"/>
      <c r="G120" s="14" t="n"/>
      <c r="H120" s="14" t="n"/>
      <c r="I120" s="26">
        <f>IF(F120="","",F120-G120)</f>
        <v/>
      </c>
      <c r="J120" s="26">
        <f>IF(F120="","",I120-H120)</f>
        <v/>
      </c>
      <c r="K120" s="17">
        <f>IF(OR(F120="",F120=0),"",J120/F120)</f>
        <v/>
      </c>
      <c r="L120" s="7">
        <f>IF(F120="","",IF(F120&gt;=SchwelleUmsatz,"Schlüsselkunde",IF(K120&lt;SchwelleMarge,"Marge kritisch","Standard")))</f>
        <v/>
      </c>
      <c r="M120" s="12">
        <f>IF(OR(F120="",F120=0),"",KostenSteigerung*G120/F120)</f>
        <v/>
      </c>
      <c r="N120" s="12">
        <f>IF(F120="","",KostenSteigerung)</f>
        <v/>
      </c>
      <c r="O120" s="17">
        <f>IF(F120="","",IF(L120="Marge kritisch",StdErhoehung+ZuschlagKritisch,StdErhoehung))</f>
        <v/>
      </c>
      <c r="P120" s="13" t="n"/>
      <c r="Q120" s="17">
        <f>IF(F120="","",IF(P120="",O120,P120))</f>
        <v/>
      </c>
      <c r="R120" s="26">
        <f>IF(F120="","",F120*(1+Q120))</f>
        <v/>
      </c>
      <c r="S120" s="26">
        <f>IF(F120="","",R120-G120*(1+KostenSteigerung))</f>
        <v/>
      </c>
      <c r="T120" s="26">
        <f>IF(F120="","",S120-I120)</f>
        <v/>
      </c>
      <c r="U120" s="17">
        <f>IF(F120="","",IF(S120&lt;=0,"n. a.",1-I120/S120))</f>
        <v/>
      </c>
      <c r="V120" s="27">
        <f>IF(F120="","",Stichtag-IF(E120="",StdFrist,MAX(StdFrist,E120)))</f>
        <v/>
      </c>
      <c r="W120" s="27">
        <f>IF(L120="Schlüsselkunde",V120-14,"")</f>
        <v/>
      </c>
      <c r="X120" s="25" t="n"/>
      <c r="Y120" s="13" t="n"/>
      <c r="Z120" s="25" t="n"/>
      <c r="AA120" s="25" t="n"/>
      <c r="AB120" s="25" t="n"/>
    </row>
    <row r="121">
      <c r="A121" s="25" t="n"/>
      <c r="B121" s="25" t="n"/>
      <c r="C121" s="25" t="n"/>
      <c r="D121" s="25" t="n"/>
      <c r="E121" s="15" t="n"/>
      <c r="F121" s="14" t="n"/>
      <c r="G121" s="14" t="n"/>
      <c r="H121" s="14" t="n"/>
      <c r="I121" s="26">
        <f>IF(F121="","",F121-G121)</f>
        <v/>
      </c>
      <c r="J121" s="26">
        <f>IF(F121="","",I121-H121)</f>
        <v/>
      </c>
      <c r="K121" s="17">
        <f>IF(OR(F121="",F121=0),"",J121/F121)</f>
        <v/>
      </c>
      <c r="L121" s="7">
        <f>IF(F121="","",IF(F121&gt;=SchwelleUmsatz,"Schlüsselkunde",IF(K121&lt;SchwelleMarge,"Marge kritisch","Standard")))</f>
        <v/>
      </c>
      <c r="M121" s="12">
        <f>IF(OR(F121="",F121=0),"",KostenSteigerung*G121/F121)</f>
        <v/>
      </c>
      <c r="N121" s="12">
        <f>IF(F121="","",KostenSteigerung)</f>
        <v/>
      </c>
      <c r="O121" s="17">
        <f>IF(F121="","",IF(L121="Marge kritisch",StdErhoehung+ZuschlagKritisch,StdErhoehung))</f>
        <v/>
      </c>
      <c r="P121" s="13" t="n"/>
      <c r="Q121" s="17">
        <f>IF(F121="","",IF(P121="",O121,P121))</f>
        <v/>
      </c>
      <c r="R121" s="26">
        <f>IF(F121="","",F121*(1+Q121))</f>
        <v/>
      </c>
      <c r="S121" s="26">
        <f>IF(F121="","",R121-G121*(1+KostenSteigerung))</f>
        <v/>
      </c>
      <c r="T121" s="26">
        <f>IF(F121="","",S121-I121)</f>
        <v/>
      </c>
      <c r="U121" s="17">
        <f>IF(F121="","",IF(S121&lt;=0,"n. a.",1-I121/S121))</f>
        <v/>
      </c>
      <c r="V121" s="27">
        <f>IF(F121="","",Stichtag-IF(E121="",StdFrist,MAX(StdFrist,E121)))</f>
        <v/>
      </c>
      <c r="W121" s="27">
        <f>IF(L121="Schlüsselkunde",V121-14,"")</f>
        <v/>
      </c>
      <c r="X121" s="25" t="n"/>
      <c r="Y121" s="13" t="n"/>
      <c r="Z121" s="25" t="n"/>
      <c r="AA121" s="25" t="n"/>
      <c r="AB121" s="25" t="n"/>
    </row>
    <row r="122">
      <c r="A122" s="25" t="n"/>
      <c r="B122" s="25" t="n"/>
      <c r="C122" s="25" t="n"/>
      <c r="D122" s="25" t="n"/>
      <c r="E122" s="15" t="n"/>
      <c r="F122" s="14" t="n"/>
      <c r="G122" s="14" t="n"/>
      <c r="H122" s="14" t="n"/>
      <c r="I122" s="26">
        <f>IF(F122="","",F122-G122)</f>
        <v/>
      </c>
      <c r="J122" s="26">
        <f>IF(F122="","",I122-H122)</f>
        <v/>
      </c>
      <c r="K122" s="17">
        <f>IF(OR(F122="",F122=0),"",J122/F122)</f>
        <v/>
      </c>
      <c r="L122" s="7">
        <f>IF(F122="","",IF(F122&gt;=SchwelleUmsatz,"Schlüsselkunde",IF(K122&lt;SchwelleMarge,"Marge kritisch","Standard")))</f>
        <v/>
      </c>
      <c r="M122" s="12">
        <f>IF(OR(F122="",F122=0),"",KostenSteigerung*G122/F122)</f>
        <v/>
      </c>
      <c r="N122" s="12">
        <f>IF(F122="","",KostenSteigerung)</f>
        <v/>
      </c>
      <c r="O122" s="17">
        <f>IF(F122="","",IF(L122="Marge kritisch",StdErhoehung+ZuschlagKritisch,StdErhoehung))</f>
        <v/>
      </c>
      <c r="P122" s="13" t="n"/>
      <c r="Q122" s="17">
        <f>IF(F122="","",IF(P122="",O122,P122))</f>
        <v/>
      </c>
      <c r="R122" s="26">
        <f>IF(F122="","",F122*(1+Q122))</f>
        <v/>
      </c>
      <c r="S122" s="26">
        <f>IF(F122="","",R122-G122*(1+KostenSteigerung))</f>
        <v/>
      </c>
      <c r="T122" s="26">
        <f>IF(F122="","",S122-I122)</f>
        <v/>
      </c>
      <c r="U122" s="17">
        <f>IF(F122="","",IF(S122&lt;=0,"n. a.",1-I122/S122))</f>
        <v/>
      </c>
      <c r="V122" s="27">
        <f>IF(F122="","",Stichtag-IF(E122="",StdFrist,MAX(StdFrist,E122)))</f>
        <v/>
      </c>
      <c r="W122" s="27">
        <f>IF(L122="Schlüsselkunde",V122-14,"")</f>
        <v/>
      </c>
      <c r="X122" s="25" t="n"/>
      <c r="Y122" s="13" t="n"/>
      <c r="Z122" s="25" t="n"/>
      <c r="AA122" s="25" t="n"/>
      <c r="AB122" s="25" t="n"/>
    </row>
    <row r="123">
      <c r="A123" s="25" t="n"/>
      <c r="B123" s="25" t="n"/>
      <c r="C123" s="25" t="n"/>
      <c r="D123" s="25" t="n"/>
      <c r="E123" s="15" t="n"/>
      <c r="F123" s="14" t="n"/>
      <c r="G123" s="14" t="n"/>
      <c r="H123" s="14" t="n"/>
      <c r="I123" s="26">
        <f>IF(F123="","",F123-G123)</f>
        <v/>
      </c>
      <c r="J123" s="26">
        <f>IF(F123="","",I123-H123)</f>
        <v/>
      </c>
      <c r="K123" s="17">
        <f>IF(OR(F123="",F123=0),"",J123/F123)</f>
        <v/>
      </c>
      <c r="L123" s="7">
        <f>IF(F123="","",IF(F123&gt;=SchwelleUmsatz,"Schlüsselkunde",IF(K123&lt;SchwelleMarge,"Marge kritisch","Standard")))</f>
        <v/>
      </c>
      <c r="M123" s="12">
        <f>IF(OR(F123="",F123=0),"",KostenSteigerung*G123/F123)</f>
        <v/>
      </c>
      <c r="N123" s="12">
        <f>IF(F123="","",KostenSteigerung)</f>
        <v/>
      </c>
      <c r="O123" s="17">
        <f>IF(F123="","",IF(L123="Marge kritisch",StdErhoehung+ZuschlagKritisch,StdErhoehung))</f>
        <v/>
      </c>
      <c r="P123" s="13" t="n"/>
      <c r="Q123" s="17">
        <f>IF(F123="","",IF(P123="",O123,P123))</f>
        <v/>
      </c>
      <c r="R123" s="26">
        <f>IF(F123="","",F123*(1+Q123))</f>
        <v/>
      </c>
      <c r="S123" s="26">
        <f>IF(F123="","",R123-G123*(1+KostenSteigerung))</f>
        <v/>
      </c>
      <c r="T123" s="26">
        <f>IF(F123="","",S123-I123)</f>
        <v/>
      </c>
      <c r="U123" s="17">
        <f>IF(F123="","",IF(S123&lt;=0,"n. a.",1-I123/S123))</f>
        <v/>
      </c>
      <c r="V123" s="27">
        <f>IF(F123="","",Stichtag-IF(E123="",StdFrist,MAX(StdFrist,E123)))</f>
        <v/>
      </c>
      <c r="W123" s="27">
        <f>IF(L123="Schlüsselkunde",V123-14,"")</f>
        <v/>
      </c>
      <c r="X123" s="25" t="n"/>
      <c r="Y123" s="13" t="n"/>
      <c r="Z123" s="25" t="n"/>
      <c r="AA123" s="25" t="n"/>
      <c r="AB123" s="25" t="n"/>
    </row>
    <row r="124">
      <c r="A124" s="25" t="n"/>
      <c r="B124" s="25" t="n"/>
      <c r="C124" s="25" t="n"/>
      <c r="D124" s="25" t="n"/>
      <c r="E124" s="15" t="n"/>
      <c r="F124" s="14" t="n"/>
      <c r="G124" s="14" t="n"/>
      <c r="H124" s="14" t="n"/>
      <c r="I124" s="26">
        <f>IF(F124="","",F124-G124)</f>
        <v/>
      </c>
      <c r="J124" s="26">
        <f>IF(F124="","",I124-H124)</f>
        <v/>
      </c>
      <c r="K124" s="17">
        <f>IF(OR(F124="",F124=0),"",J124/F124)</f>
        <v/>
      </c>
      <c r="L124" s="7">
        <f>IF(F124="","",IF(F124&gt;=SchwelleUmsatz,"Schlüsselkunde",IF(K124&lt;SchwelleMarge,"Marge kritisch","Standard")))</f>
        <v/>
      </c>
      <c r="M124" s="12">
        <f>IF(OR(F124="",F124=0),"",KostenSteigerung*G124/F124)</f>
        <v/>
      </c>
      <c r="N124" s="12">
        <f>IF(F124="","",KostenSteigerung)</f>
        <v/>
      </c>
      <c r="O124" s="17">
        <f>IF(F124="","",IF(L124="Marge kritisch",StdErhoehung+ZuschlagKritisch,StdErhoehung))</f>
        <v/>
      </c>
      <c r="P124" s="13" t="n"/>
      <c r="Q124" s="17">
        <f>IF(F124="","",IF(P124="",O124,P124))</f>
        <v/>
      </c>
      <c r="R124" s="26">
        <f>IF(F124="","",F124*(1+Q124))</f>
        <v/>
      </c>
      <c r="S124" s="26">
        <f>IF(F124="","",R124-G124*(1+KostenSteigerung))</f>
        <v/>
      </c>
      <c r="T124" s="26">
        <f>IF(F124="","",S124-I124)</f>
        <v/>
      </c>
      <c r="U124" s="17">
        <f>IF(F124="","",IF(S124&lt;=0,"n. a.",1-I124/S124))</f>
        <v/>
      </c>
      <c r="V124" s="27">
        <f>IF(F124="","",Stichtag-IF(E124="",StdFrist,MAX(StdFrist,E124)))</f>
        <v/>
      </c>
      <c r="W124" s="27">
        <f>IF(L124="Schlüsselkunde",V124-14,"")</f>
        <v/>
      </c>
      <c r="X124" s="25" t="n"/>
      <c r="Y124" s="13" t="n"/>
      <c r="Z124" s="25" t="n"/>
      <c r="AA124" s="25" t="n"/>
      <c r="AB124" s="25" t="n"/>
    </row>
    <row r="125">
      <c r="A125" s="25" t="n"/>
      <c r="B125" s="25" t="n"/>
      <c r="C125" s="25" t="n"/>
      <c r="D125" s="25" t="n"/>
      <c r="E125" s="15" t="n"/>
      <c r="F125" s="14" t="n"/>
      <c r="G125" s="14" t="n"/>
      <c r="H125" s="14" t="n"/>
      <c r="I125" s="26">
        <f>IF(F125="","",F125-G125)</f>
        <v/>
      </c>
      <c r="J125" s="26">
        <f>IF(F125="","",I125-H125)</f>
        <v/>
      </c>
      <c r="K125" s="17">
        <f>IF(OR(F125="",F125=0),"",J125/F125)</f>
        <v/>
      </c>
      <c r="L125" s="7">
        <f>IF(F125="","",IF(F125&gt;=SchwelleUmsatz,"Schlüsselkunde",IF(K125&lt;SchwelleMarge,"Marge kritisch","Standard")))</f>
        <v/>
      </c>
      <c r="M125" s="12">
        <f>IF(OR(F125="",F125=0),"",KostenSteigerung*G125/F125)</f>
        <v/>
      </c>
      <c r="N125" s="12">
        <f>IF(F125="","",KostenSteigerung)</f>
        <v/>
      </c>
      <c r="O125" s="17">
        <f>IF(F125="","",IF(L125="Marge kritisch",StdErhoehung+ZuschlagKritisch,StdErhoehung))</f>
        <v/>
      </c>
      <c r="P125" s="13" t="n"/>
      <c r="Q125" s="17">
        <f>IF(F125="","",IF(P125="",O125,P125))</f>
        <v/>
      </c>
      <c r="R125" s="26">
        <f>IF(F125="","",F125*(1+Q125))</f>
        <v/>
      </c>
      <c r="S125" s="26">
        <f>IF(F125="","",R125-G125*(1+KostenSteigerung))</f>
        <v/>
      </c>
      <c r="T125" s="26">
        <f>IF(F125="","",S125-I125)</f>
        <v/>
      </c>
      <c r="U125" s="17">
        <f>IF(F125="","",IF(S125&lt;=0,"n. a.",1-I125/S125))</f>
        <v/>
      </c>
      <c r="V125" s="27">
        <f>IF(F125="","",Stichtag-IF(E125="",StdFrist,MAX(StdFrist,E125)))</f>
        <v/>
      </c>
      <c r="W125" s="27">
        <f>IF(L125="Schlüsselkunde",V125-14,"")</f>
        <v/>
      </c>
      <c r="X125" s="25" t="n"/>
      <c r="Y125" s="13" t="n"/>
      <c r="Z125" s="25" t="n"/>
      <c r="AA125" s="25" t="n"/>
      <c r="AB125" s="25" t="n"/>
    </row>
    <row r="126">
      <c r="A126" s="25" t="n"/>
      <c r="B126" s="25" t="n"/>
      <c r="C126" s="25" t="n"/>
      <c r="D126" s="25" t="n"/>
      <c r="E126" s="15" t="n"/>
      <c r="F126" s="14" t="n"/>
      <c r="G126" s="14" t="n"/>
      <c r="H126" s="14" t="n"/>
      <c r="I126" s="26">
        <f>IF(F126="","",F126-G126)</f>
        <v/>
      </c>
      <c r="J126" s="26">
        <f>IF(F126="","",I126-H126)</f>
        <v/>
      </c>
      <c r="K126" s="17">
        <f>IF(OR(F126="",F126=0),"",J126/F126)</f>
        <v/>
      </c>
      <c r="L126" s="7">
        <f>IF(F126="","",IF(F126&gt;=SchwelleUmsatz,"Schlüsselkunde",IF(K126&lt;SchwelleMarge,"Marge kritisch","Standard")))</f>
        <v/>
      </c>
      <c r="M126" s="12">
        <f>IF(OR(F126="",F126=0),"",KostenSteigerung*G126/F126)</f>
        <v/>
      </c>
      <c r="N126" s="12">
        <f>IF(F126="","",KostenSteigerung)</f>
        <v/>
      </c>
      <c r="O126" s="17">
        <f>IF(F126="","",IF(L126="Marge kritisch",StdErhoehung+ZuschlagKritisch,StdErhoehung))</f>
        <v/>
      </c>
      <c r="P126" s="13" t="n"/>
      <c r="Q126" s="17">
        <f>IF(F126="","",IF(P126="",O126,P126))</f>
        <v/>
      </c>
      <c r="R126" s="26">
        <f>IF(F126="","",F126*(1+Q126))</f>
        <v/>
      </c>
      <c r="S126" s="26">
        <f>IF(F126="","",R126-G126*(1+KostenSteigerung))</f>
        <v/>
      </c>
      <c r="T126" s="26">
        <f>IF(F126="","",S126-I126)</f>
        <v/>
      </c>
      <c r="U126" s="17">
        <f>IF(F126="","",IF(S126&lt;=0,"n. a.",1-I126/S126))</f>
        <v/>
      </c>
      <c r="V126" s="27">
        <f>IF(F126="","",Stichtag-IF(E126="",StdFrist,MAX(StdFrist,E126)))</f>
        <v/>
      </c>
      <c r="W126" s="27">
        <f>IF(L126="Schlüsselkunde",V126-14,"")</f>
        <v/>
      </c>
      <c r="X126" s="25" t="n"/>
      <c r="Y126" s="13" t="n"/>
      <c r="Z126" s="25" t="n"/>
      <c r="AA126" s="25" t="n"/>
      <c r="AB126" s="25" t="n"/>
    </row>
    <row r="127">
      <c r="A127" s="25" t="n"/>
      <c r="B127" s="25" t="n"/>
      <c r="C127" s="25" t="n"/>
      <c r="D127" s="25" t="n"/>
      <c r="E127" s="15" t="n"/>
      <c r="F127" s="14" t="n"/>
      <c r="G127" s="14" t="n"/>
      <c r="H127" s="14" t="n"/>
      <c r="I127" s="26">
        <f>IF(F127="","",F127-G127)</f>
        <v/>
      </c>
      <c r="J127" s="26">
        <f>IF(F127="","",I127-H127)</f>
        <v/>
      </c>
      <c r="K127" s="17">
        <f>IF(OR(F127="",F127=0),"",J127/F127)</f>
        <v/>
      </c>
      <c r="L127" s="7">
        <f>IF(F127="","",IF(F127&gt;=SchwelleUmsatz,"Schlüsselkunde",IF(K127&lt;SchwelleMarge,"Marge kritisch","Standard")))</f>
        <v/>
      </c>
      <c r="M127" s="12">
        <f>IF(OR(F127="",F127=0),"",KostenSteigerung*G127/F127)</f>
        <v/>
      </c>
      <c r="N127" s="12">
        <f>IF(F127="","",KostenSteigerung)</f>
        <v/>
      </c>
      <c r="O127" s="17">
        <f>IF(F127="","",IF(L127="Marge kritisch",StdErhoehung+ZuschlagKritisch,StdErhoehung))</f>
        <v/>
      </c>
      <c r="P127" s="13" t="n"/>
      <c r="Q127" s="17">
        <f>IF(F127="","",IF(P127="",O127,P127))</f>
        <v/>
      </c>
      <c r="R127" s="26">
        <f>IF(F127="","",F127*(1+Q127))</f>
        <v/>
      </c>
      <c r="S127" s="26">
        <f>IF(F127="","",R127-G127*(1+KostenSteigerung))</f>
        <v/>
      </c>
      <c r="T127" s="26">
        <f>IF(F127="","",S127-I127)</f>
        <v/>
      </c>
      <c r="U127" s="17">
        <f>IF(F127="","",IF(S127&lt;=0,"n. a.",1-I127/S127))</f>
        <v/>
      </c>
      <c r="V127" s="27">
        <f>IF(F127="","",Stichtag-IF(E127="",StdFrist,MAX(StdFrist,E127)))</f>
        <v/>
      </c>
      <c r="W127" s="27">
        <f>IF(L127="Schlüsselkunde",V127-14,"")</f>
        <v/>
      </c>
      <c r="X127" s="25" t="n"/>
      <c r="Y127" s="13" t="n"/>
      <c r="Z127" s="25" t="n"/>
      <c r="AA127" s="25" t="n"/>
      <c r="AB127" s="25" t="n"/>
    </row>
    <row r="128">
      <c r="A128" s="25" t="n"/>
      <c r="B128" s="25" t="n"/>
      <c r="C128" s="25" t="n"/>
      <c r="D128" s="25" t="n"/>
      <c r="E128" s="15" t="n"/>
      <c r="F128" s="14" t="n"/>
      <c r="G128" s="14" t="n"/>
      <c r="H128" s="14" t="n"/>
      <c r="I128" s="26">
        <f>IF(F128="","",F128-G128)</f>
        <v/>
      </c>
      <c r="J128" s="26">
        <f>IF(F128="","",I128-H128)</f>
        <v/>
      </c>
      <c r="K128" s="17">
        <f>IF(OR(F128="",F128=0),"",J128/F128)</f>
        <v/>
      </c>
      <c r="L128" s="7">
        <f>IF(F128="","",IF(F128&gt;=SchwelleUmsatz,"Schlüsselkunde",IF(K128&lt;SchwelleMarge,"Marge kritisch","Standard")))</f>
        <v/>
      </c>
      <c r="M128" s="12">
        <f>IF(OR(F128="",F128=0),"",KostenSteigerung*G128/F128)</f>
        <v/>
      </c>
      <c r="N128" s="12">
        <f>IF(F128="","",KostenSteigerung)</f>
        <v/>
      </c>
      <c r="O128" s="17">
        <f>IF(F128="","",IF(L128="Marge kritisch",StdErhoehung+ZuschlagKritisch,StdErhoehung))</f>
        <v/>
      </c>
      <c r="P128" s="13" t="n"/>
      <c r="Q128" s="17">
        <f>IF(F128="","",IF(P128="",O128,P128))</f>
        <v/>
      </c>
      <c r="R128" s="26">
        <f>IF(F128="","",F128*(1+Q128))</f>
        <v/>
      </c>
      <c r="S128" s="26">
        <f>IF(F128="","",R128-G128*(1+KostenSteigerung))</f>
        <v/>
      </c>
      <c r="T128" s="26">
        <f>IF(F128="","",S128-I128)</f>
        <v/>
      </c>
      <c r="U128" s="17">
        <f>IF(F128="","",IF(S128&lt;=0,"n. a.",1-I128/S128))</f>
        <v/>
      </c>
      <c r="V128" s="27">
        <f>IF(F128="","",Stichtag-IF(E128="",StdFrist,MAX(StdFrist,E128)))</f>
        <v/>
      </c>
      <c r="W128" s="27">
        <f>IF(L128="Schlüsselkunde",V128-14,"")</f>
        <v/>
      </c>
      <c r="X128" s="25" t="n"/>
      <c r="Y128" s="13" t="n"/>
      <c r="Z128" s="25" t="n"/>
      <c r="AA128" s="25" t="n"/>
      <c r="AB128" s="25" t="n"/>
    </row>
    <row r="129">
      <c r="A129" s="25" t="n"/>
      <c r="B129" s="25" t="n"/>
      <c r="C129" s="25" t="n"/>
      <c r="D129" s="25" t="n"/>
      <c r="E129" s="15" t="n"/>
      <c r="F129" s="14" t="n"/>
      <c r="G129" s="14" t="n"/>
      <c r="H129" s="14" t="n"/>
      <c r="I129" s="26">
        <f>IF(F129="","",F129-G129)</f>
        <v/>
      </c>
      <c r="J129" s="26">
        <f>IF(F129="","",I129-H129)</f>
        <v/>
      </c>
      <c r="K129" s="17">
        <f>IF(OR(F129="",F129=0),"",J129/F129)</f>
        <v/>
      </c>
      <c r="L129" s="7">
        <f>IF(F129="","",IF(F129&gt;=SchwelleUmsatz,"Schlüsselkunde",IF(K129&lt;SchwelleMarge,"Marge kritisch","Standard")))</f>
        <v/>
      </c>
      <c r="M129" s="12">
        <f>IF(OR(F129="",F129=0),"",KostenSteigerung*G129/F129)</f>
        <v/>
      </c>
      <c r="N129" s="12">
        <f>IF(F129="","",KostenSteigerung)</f>
        <v/>
      </c>
      <c r="O129" s="17">
        <f>IF(F129="","",IF(L129="Marge kritisch",StdErhoehung+ZuschlagKritisch,StdErhoehung))</f>
        <v/>
      </c>
      <c r="P129" s="13" t="n"/>
      <c r="Q129" s="17">
        <f>IF(F129="","",IF(P129="",O129,P129))</f>
        <v/>
      </c>
      <c r="R129" s="26">
        <f>IF(F129="","",F129*(1+Q129))</f>
        <v/>
      </c>
      <c r="S129" s="26">
        <f>IF(F129="","",R129-G129*(1+KostenSteigerung))</f>
        <v/>
      </c>
      <c r="T129" s="26">
        <f>IF(F129="","",S129-I129)</f>
        <v/>
      </c>
      <c r="U129" s="17">
        <f>IF(F129="","",IF(S129&lt;=0,"n. a.",1-I129/S129))</f>
        <v/>
      </c>
      <c r="V129" s="27">
        <f>IF(F129="","",Stichtag-IF(E129="",StdFrist,MAX(StdFrist,E129)))</f>
        <v/>
      </c>
      <c r="W129" s="27">
        <f>IF(L129="Schlüsselkunde",V129-14,"")</f>
        <v/>
      </c>
      <c r="X129" s="25" t="n"/>
      <c r="Y129" s="13" t="n"/>
      <c r="Z129" s="25" t="n"/>
      <c r="AA129" s="25" t="n"/>
      <c r="AB129" s="25" t="n"/>
    </row>
    <row r="130">
      <c r="A130" s="25" t="n"/>
      <c r="B130" s="25" t="n"/>
      <c r="C130" s="25" t="n"/>
      <c r="D130" s="25" t="n"/>
      <c r="E130" s="15" t="n"/>
      <c r="F130" s="14" t="n"/>
      <c r="G130" s="14" t="n"/>
      <c r="H130" s="14" t="n"/>
      <c r="I130" s="26">
        <f>IF(F130="","",F130-G130)</f>
        <v/>
      </c>
      <c r="J130" s="26">
        <f>IF(F130="","",I130-H130)</f>
        <v/>
      </c>
      <c r="K130" s="17">
        <f>IF(OR(F130="",F130=0),"",J130/F130)</f>
        <v/>
      </c>
      <c r="L130" s="7">
        <f>IF(F130="","",IF(F130&gt;=SchwelleUmsatz,"Schlüsselkunde",IF(K130&lt;SchwelleMarge,"Marge kritisch","Standard")))</f>
        <v/>
      </c>
      <c r="M130" s="12">
        <f>IF(OR(F130="",F130=0),"",KostenSteigerung*G130/F130)</f>
        <v/>
      </c>
      <c r="N130" s="12">
        <f>IF(F130="","",KostenSteigerung)</f>
        <v/>
      </c>
      <c r="O130" s="17">
        <f>IF(F130="","",IF(L130="Marge kritisch",StdErhoehung+ZuschlagKritisch,StdErhoehung))</f>
        <v/>
      </c>
      <c r="P130" s="13" t="n"/>
      <c r="Q130" s="17">
        <f>IF(F130="","",IF(P130="",O130,P130))</f>
        <v/>
      </c>
      <c r="R130" s="26">
        <f>IF(F130="","",F130*(1+Q130))</f>
        <v/>
      </c>
      <c r="S130" s="26">
        <f>IF(F130="","",R130-G130*(1+KostenSteigerung))</f>
        <v/>
      </c>
      <c r="T130" s="26">
        <f>IF(F130="","",S130-I130)</f>
        <v/>
      </c>
      <c r="U130" s="17">
        <f>IF(F130="","",IF(S130&lt;=0,"n. a.",1-I130/S130))</f>
        <v/>
      </c>
      <c r="V130" s="27">
        <f>IF(F130="","",Stichtag-IF(E130="",StdFrist,MAX(StdFrist,E130)))</f>
        <v/>
      </c>
      <c r="W130" s="27">
        <f>IF(L130="Schlüsselkunde",V130-14,"")</f>
        <v/>
      </c>
      <c r="X130" s="25" t="n"/>
      <c r="Y130" s="13" t="n"/>
      <c r="Z130" s="25" t="n"/>
      <c r="AA130" s="25" t="n"/>
      <c r="AB130" s="25" t="n"/>
    </row>
    <row r="131">
      <c r="A131" s="25" t="n"/>
      <c r="B131" s="25" t="n"/>
      <c r="C131" s="25" t="n"/>
      <c r="D131" s="25" t="n"/>
      <c r="E131" s="15" t="n"/>
      <c r="F131" s="14" t="n"/>
      <c r="G131" s="14" t="n"/>
      <c r="H131" s="14" t="n"/>
      <c r="I131" s="26">
        <f>IF(F131="","",F131-G131)</f>
        <v/>
      </c>
      <c r="J131" s="26">
        <f>IF(F131="","",I131-H131)</f>
        <v/>
      </c>
      <c r="K131" s="17">
        <f>IF(OR(F131="",F131=0),"",J131/F131)</f>
        <v/>
      </c>
      <c r="L131" s="7">
        <f>IF(F131="","",IF(F131&gt;=SchwelleUmsatz,"Schlüsselkunde",IF(K131&lt;SchwelleMarge,"Marge kritisch","Standard")))</f>
        <v/>
      </c>
      <c r="M131" s="12">
        <f>IF(OR(F131="",F131=0),"",KostenSteigerung*G131/F131)</f>
        <v/>
      </c>
      <c r="N131" s="12">
        <f>IF(F131="","",KostenSteigerung)</f>
        <v/>
      </c>
      <c r="O131" s="17">
        <f>IF(F131="","",IF(L131="Marge kritisch",StdErhoehung+ZuschlagKritisch,StdErhoehung))</f>
        <v/>
      </c>
      <c r="P131" s="13" t="n"/>
      <c r="Q131" s="17">
        <f>IF(F131="","",IF(P131="",O131,P131))</f>
        <v/>
      </c>
      <c r="R131" s="26">
        <f>IF(F131="","",F131*(1+Q131))</f>
        <v/>
      </c>
      <c r="S131" s="26">
        <f>IF(F131="","",R131-G131*(1+KostenSteigerung))</f>
        <v/>
      </c>
      <c r="T131" s="26">
        <f>IF(F131="","",S131-I131)</f>
        <v/>
      </c>
      <c r="U131" s="17">
        <f>IF(F131="","",IF(S131&lt;=0,"n. a.",1-I131/S131))</f>
        <v/>
      </c>
      <c r="V131" s="27">
        <f>IF(F131="","",Stichtag-IF(E131="",StdFrist,MAX(StdFrist,E131)))</f>
        <v/>
      </c>
      <c r="W131" s="27">
        <f>IF(L131="Schlüsselkunde",V131-14,"")</f>
        <v/>
      </c>
      <c r="X131" s="25" t="n"/>
      <c r="Y131" s="13" t="n"/>
      <c r="Z131" s="25" t="n"/>
      <c r="AA131" s="25" t="n"/>
      <c r="AB131" s="25" t="n"/>
    </row>
    <row r="132">
      <c r="A132" s="25" t="n"/>
      <c r="B132" s="25" t="n"/>
      <c r="C132" s="25" t="n"/>
      <c r="D132" s="25" t="n"/>
      <c r="E132" s="15" t="n"/>
      <c r="F132" s="14" t="n"/>
      <c r="G132" s="14" t="n"/>
      <c r="H132" s="14" t="n"/>
      <c r="I132" s="26">
        <f>IF(F132="","",F132-G132)</f>
        <v/>
      </c>
      <c r="J132" s="26">
        <f>IF(F132="","",I132-H132)</f>
        <v/>
      </c>
      <c r="K132" s="17">
        <f>IF(OR(F132="",F132=0),"",J132/F132)</f>
        <v/>
      </c>
      <c r="L132" s="7">
        <f>IF(F132="","",IF(F132&gt;=SchwelleUmsatz,"Schlüsselkunde",IF(K132&lt;SchwelleMarge,"Marge kritisch","Standard")))</f>
        <v/>
      </c>
      <c r="M132" s="12">
        <f>IF(OR(F132="",F132=0),"",KostenSteigerung*G132/F132)</f>
        <v/>
      </c>
      <c r="N132" s="12">
        <f>IF(F132="","",KostenSteigerung)</f>
        <v/>
      </c>
      <c r="O132" s="17">
        <f>IF(F132="","",IF(L132="Marge kritisch",StdErhoehung+ZuschlagKritisch,StdErhoehung))</f>
        <v/>
      </c>
      <c r="P132" s="13" t="n"/>
      <c r="Q132" s="17">
        <f>IF(F132="","",IF(P132="",O132,P132))</f>
        <v/>
      </c>
      <c r="R132" s="26">
        <f>IF(F132="","",F132*(1+Q132))</f>
        <v/>
      </c>
      <c r="S132" s="26">
        <f>IF(F132="","",R132-G132*(1+KostenSteigerung))</f>
        <v/>
      </c>
      <c r="T132" s="26">
        <f>IF(F132="","",S132-I132)</f>
        <v/>
      </c>
      <c r="U132" s="17">
        <f>IF(F132="","",IF(S132&lt;=0,"n. a.",1-I132/S132))</f>
        <v/>
      </c>
      <c r="V132" s="27">
        <f>IF(F132="","",Stichtag-IF(E132="",StdFrist,MAX(StdFrist,E132)))</f>
        <v/>
      </c>
      <c r="W132" s="27">
        <f>IF(L132="Schlüsselkunde",V132-14,"")</f>
        <v/>
      </c>
      <c r="X132" s="25" t="n"/>
      <c r="Y132" s="13" t="n"/>
      <c r="Z132" s="25" t="n"/>
      <c r="AA132" s="25" t="n"/>
      <c r="AB132" s="25" t="n"/>
    </row>
    <row r="133">
      <c r="A133" s="25" t="n"/>
      <c r="B133" s="25" t="n"/>
      <c r="C133" s="25" t="n"/>
      <c r="D133" s="25" t="n"/>
      <c r="E133" s="15" t="n"/>
      <c r="F133" s="14" t="n"/>
      <c r="G133" s="14" t="n"/>
      <c r="H133" s="14" t="n"/>
      <c r="I133" s="26">
        <f>IF(F133="","",F133-G133)</f>
        <v/>
      </c>
      <c r="J133" s="26">
        <f>IF(F133="","",I133-H133)</f>
        <v/>
      </c>
      <c r="K133" s="17">
        <f>IF(OR(F133="",F133=0),"",J133/F133)</f>
        <v/>
      </c>
      <c r="L133" s="7">
        <f>IF(F133="","",IF(F133&gt;=SchwelleUmsatz,"Schlüsselkunde",IF(K133&lt;SchwelleMarge,"Marge kritisch","Standard")))</f>
        <v/>
      </c>
      <c r="M133" s="12">
        <f>IF(OR(F133="",F133=0),"",KostenSteigerung*G133/F133)</f>
        <v/>
      </c>
      <c r="N133" s="12">
        <f>IF(F133="","",KostenSteigerung)</f>
        <v/>
      </c>
      <c r="O133" s="17">
        <f>IF(F133="","",IF(L133="Marge kritisch",StdErhoehung+ZuschlagKritisch,StdErhoehung))</f>
        <v/>
      </c>
      <c r="P133" s="13" t="n"/>
      <c r="Q133" s="17">
        <f>IF(F133="","",IF(P133="",O133,P133))</f>
        <v/>
      </c>
      <c r="R133" s="26">
        <f>IF(F133="","",F133*(1+Q133))</f>
        <v/>
      </c>
      <c r="S133" s="26">
        <f>IF(F133="","",R133-G133*(1+KostenSteigerung))</f>
        <v/>
      </c>
      <c r="T133" s="26">
        <f>IF(F133="","",S133-I133)</f>
        <v/>
      </c>
      <c r="U133" s="17">
        <f>IF(F133="","",IF(S133&lt;=0,"n. a.",1-I133/S133))</f>
        <v/>
      </c>
      <c r="V133" s="27">
        <f>IF(F133="","",Stichtag-IF(E133="",StdFrist,MAX(StdFrist,E133)))</f>
        <v/>
      </c>
      <c r="W133" s="27">
        <f>IF(L133="Schlüsselkunde",V133-14,"")</f>
        <v/>
      </c>
      <c r="X133" s="25" t="n"/>
      <c r="Y133" s="13" t="n"/>
      <c r="Z133" s="25" t="n"/>
      <c r="AA133" s="25" t="n"/>
      <c r="AB133" s="25" t="n"/>
    </row>
    <row r="134">
      <c r="A134" s="25" t="n"/>
      <c r="B134" s="25" t="n"/>
      <c r="C134" s="25" t="n"/>
      <c r="D134" s="25" t="n"/>
      <c r="E134" s="15" t="n"/>
      <c r="F134" s="14" t="n"/>
      <c r="G134" s="14" t="n"/>
      <c r="H134" s="14" t="n"/>
      <c r="I134" s="26">
        <f>IF(F134="","",F134-G134)</f>
        <v/>
      </c>
      <c r="J134" s="26">
        <f>IF(F134="","",I134-H134)</f>
        <v/>
      </c>
      <c r="K134" s="17">
        <f>IF(OR(F134="",F134=0),"",J134/F134)</f>
        <v/>
      </c>
      <c r="L134" s="7">
        <f>IF(F134="","",IF(F134&gt;=SchwelleUmsatz,"Schlüsselkunde",IF(K134&lt;SchwelleMarge,"Marge kritisch","Standard")))</f>
        <v/>
      </c>
      <c r="M134" s="12">
        <f>IF(OR(F134="",F134=0),"",KostenSteigerung*G134/F134)</f>
        <v/>
      </c>
      <c r="N134" s="12">
        <f>IF(F134="","",KostenSteigerung)</f>
        <v/>
      </c>
      <c r="O134" s="17">
        <f>IF(F134="","",IF(L134="Marge kritisch",StdErhoehung+ZuschlagKritisch,StdErhoehung))</f>
        <v/>
      </c>
      <c r="P134" s="13" t="n"/>
      <c r="Q134" s="17">
        <f>IF(F134="","",IF(P134="",O134,P134))</f>
        <v/>
      </c>
      <c r="R134" s="26">
        <f>IF(F134="","",F134*(1+Q134))</f>
        <v/>
      </c>
      <c r="S134" s="26">
        <f>IF(F134="","",R134-G134*(1+KostenSteigerung))</f>
        <v/>
      </c>
      <c r="T134" s="26">
        <f>IF(F134="","",S134-I134)</f>
        <v/>
      </c>
      <c r="U134" s="17">
        <f>IF(F134="","",IF(S134&lt;=0,"n. a.",1-I134/S134))</f>
        <v/>
      </c>
      <c r="V134" s="27">
        <f>IF(F134="","",Stichtag-IF(E134="",StdFrist,MAX(StdFrist,E134)))</f>
        <v/>
      </c>
      <c r="W134" s="27">
        <f>IF(L134="Schlüsselkunde",V134-14,"")</f>
        <v/>
      </c>
      <c r="X134" s="25" t="n"/>
      <c r="Y134" s="13" t="n"/>
      <c r="Z134" s="25" t="n"/>
      <c r="AA134" s="25" t="n"/>
      <c r="AB134" s="25" t="n"/>
    </row>
    <row r="135">
      <c r="A135" s="25" t="n"/>
      <c r="B135" s="25" t="n"/>
      <c r="C135" s="25" t="n"/>
      <c r="D135" s="25" t="n"/>
      <c r="E135" s="15" t="n"/>
      <c r="F135" s="14" t="n"/>
      <c r="G135" s="14" t="n"/>
      <c r="H135" s="14" t="n"/>
      <c r="I135" s="26">
        <f>IF(F135="","",F135-G135)</f>
        <v/>
      </c>
      <c r="J135" s="26">
        <f>IF(F135="","",I135-H135)</f>
        <v/>
      </c>
      <c r="K135" s="17">
        <f>IF(OR(F135="",F135=0),"",J135/F135)</f>
        <v/>
      </c>
      <c r="L135" s="7">
        <f>IF(F135="","",IF(F135&gt;=SchwelleUmsatz,"Schlüsselkunde",IF(K135&lt;SchwelleMarge,"Marge kritisch","Standard")))</f>
        <v/>
      </c>
      <c r="M135" s="12">
        <f>IF(OR(F135="",F135=0),"",KostenSteigerung*G135/F135)</f>
        <v/>
      </c>
      <c r="N135" s="12">
        <f>IF(F135="","",KostenSteigerung)</f>
        <v/>
      </c>
      <c r="O135" s="17">
        <f>IF(F135="","",IF(L135="Marge kritisch",StdErhoehung+ZuschlagKritisch,StdErhoehung))</f>
        <v/>
      </c>
      <c r="P135" s="13" t="n"/>
      <c r="Q135" s="17">
        <f>IF(F135="","",IF(P135="",O135,P135))</f>
        <v/>
      </c>
      <c r="R135" s="26">
        <f>IF(F135="","",F135*(1+Q135))</f>
        <v/>
      </c>
      <c r="S135" s="26">
        <f>IF(F135="","",R135-G135*(1+KostenSteigerung))</f>
        <v/>
      </c>
      <c r="T135" s="26">
        <f>IF(F135="","",S135-I135)</f>
        <v/>
      </c>
      <c r="U135" s="17">
        <f>IF(F135="","",IF(S135&lt;=0,"n. a.",1-I135/S135))</f>
        <v/>
      </c>
      <c r="V135" s="27">
        <f>IF(F135="","",Stichtag-IF(E135="",StdFrist,MAX(StdFrist,E135)))</f>
        <v/>
      </c>
      <c r="W135" s="27">
        <f>IF(L135="Schlüsselkunde",V135-14,"")</f>
        <v/>
      </c>
      <c r="X135" s="25" t="n"/>
      <c r="Y135" s="13" t="n"/>
      <c r="Z135" s="25" t="n"/>
      <c r="AA135" s="25" t="n"/>
      <c r="AB135" s="25" t="n"/>
    </row>
    <row r="136">
      <c r="A136" s="25" t="n"/>
      <c r="B136" s="25" t="n"/>
      <c r="C136" s="25" t="n"/>
      <c r="D136" s="25" t="n"/>
      <c r="E136" s="15" t="n"/>
      <c r="F136" s="14" t="n"/>
      <c r="G136" s="14" t="n"/>
      <c r="H136" s="14" t="n"/>
      <c r="I136" s="26">
        <f>IF(F136="","",F136-G136)</f>
        <v/>
      </c>
      <c r="J136" s="26">
        <f>IF(F136="","",I136-H136)</f>
        <v/>
      </c>
      <c r="K136" s="17">
        <f>IF(OR(F136="",F136=0),"",J136/F136)</f>
        <v/>
      </c>
      <c r="L136" s="7">
        <f>IF(F136="","",IF(F136&gt;=SchwelleUmsatz,"Schlüsselkunde",IF(K136&lt;SchwelleMarge,"Marge kritisch","Standard")))</f>
        <v/>
      </c>
      <c r="M136" s="12">
        <f>IF(OR(F136="",F136=0),"",KostenSteigerung*G136/F136)</f>
        <v/>
      </c>
      <c r="N136" s="12">
        <f>IF(F136="","",KostenSteigerung)</f>
        <v/>
      </c>
      <c r="O136" s="17">
        <f>IF(F136="","",IF(L136="Marge kritisch",StdErhoehung+ZuschlagKritisch,StdErhoehung))</f>
        <v/>
      </c>
      <c r="P136" s="13" t="n"/>
      <c r="Q136" s="17">
        <f>IF(F136="","",IF(P136="",O136,P136))</f>
        <v/>
      </c>
      <c r="R136" s="26">
        <f>IF(F136="","",F136*(1+Q136))</f>
        <v/>
      </c>
      <c r="S136" s="26">
        <f>IF(F136="","",R136-G136*(1+KostenSteigerung))</f>
        <v/>
      </c>
      <c r="T136" s="26">
        <f>IF(F136="","",S136-I136)</f>
        <v/>
      </c>
      <c r="U136" s="17">
        <f>IF(F136="","",IF(S136&lt;=0,"n. a.",1-I136/S136))</f>
        <v/>
      </c>
      <c r="V136" s="27">
        <f>IF(F136="","",Stichtag-IF(E136="",StdFrist,MAX(StdFrist,E136)))</f>
        <v/>
      </c>
      <c r="W136" s="27">
        <f>IF(L136="Schlüsselkunde",V136-14,"")</f>
        <v/>
      </c>
      <c r="X136" s="25" t="n"/>
      <c r="Y136" s="13" t="n"/>
      <c r="Z136" s="25" t="n"/>
      <c r="AA136" s="25" t="n"/>
      <c r="AB136" s="25" t="n"/>
    </row>
    <row r="137">
      <c r="A137" s="25" t="n"/>
      <c r="B137" s="25" t="n"/>
      <c r="C137" s="25" t="n"/>
      <c r="D137" s="25" t="n"/>
      <c r="E137" s="15" t="n"/>
      <c r="F137" s="14" t="n"/>
      <c r="G137" s="14" t="n"/>
      <c r="H137" s="14" t="n"/>
      <c r="I137" s="26">
        <f>IF(F137="","",F137-G137)</f>
        <v/>
      </c>
      <c r="J137" s="26">
        <f>IF(F137="","",I137-H137)</f>
        <v/>
      </c>
      <c r="K137" s="17">
        <f>IF(OR(F137="",F137=0),"",J137/F137)</f>
        <v/>
      </c>
      <c r="L137" s="7">
        <f>IF(F137="","",IF(F137&gt;=SchwelleUmsatz,"Schlüsselkunde",IF(K137&lt;SchwelleMarge,"Marge kritisch","Standard")))</f>
        <v/>
      </c>
      <c r="M137" s="12">
        <f>IF(OR(F137="",F137=0),"",KostenSteigerung*G137/F137)</f>
        <v/>
      </c>
      <c r="N137" s="12">
        <f>IF(F137="","",KostenSteigerung)</f>
        <v/>
      </c>
      <c r="O137" s="17">
        <f>IF(F137="","",IF(L137="Marge kritisch",StdErhoehung+ZuschlagKritisch,StdErhoehung))</f>
        <v/>
      </c>
      <c r="P137" s="13" t="n"/>
      <c r="Q137" s="17">
        <f>IF(F137="","",IF(P137="",O137,P137))</f>
        <v/>
      </c>
      <c r="R137" s="26">
        <f>IF(F137="","",F137*(1+Q137))</f>
        <v/>
      </c>
      <c r="S137" s="26">
        <f>IF(F137="","",R137-G137*(1+KostenSteigerung))</f>
        <v/>
      </c>
      <c r="T137" s="26">
        <f>IF(F137="","",S137-I137)</f>
        <v/>
      </c>
      <c r="U137" s="17">
        <f>IF(F137="","",IF(S137&lt;=0,"n. a.",1-I137/S137))</f>
        <v/>
      </c>
      <c r="V137" s="27">
        <f>IF(F137="","",Stichtag-IF(E137="",StdFrist,MAX(StdFrist,E137)))</f>
        <v/>
      </c>
      <c r="W137" s="27">
        <f>IF(L137="Schlüsselkunde",V137-14,"")</f>
        <v/>
      </c>
      <c r="X137" s="25" t="n"/>
      <c r="Y137" s="13" t="n"/>
      <c r="Z137" s="25" t="n"/>
      <c r="AA137" s="25" t="n"/>
      <c r="AB137" s="25" t="n"/>
    </row>
    <row r="138">
      <c r="A138" s="25" t="n"/>
      <c r="B138" s="25" t="n"/>
      <c r="C138" s="25" t="n"/>
      <c r="D138" s="25" t="n"/>
      <c r="E138" s="15" t="n"/>
      <c r="F138" s="14" t="n"/>
      <c r="G138" s="14" t="n"/>
      <c r="H138" s="14" t="n"/>
      <c r="I138" s="26">
        <f>IF(F138="","",F138-G138)</f>
        <v/>
      </c>
      <c r="J138" s="26">
        <f>IF(F138="","",I138-H138)</f>
        <v/>
      </c>
      <c r="K138" s="17">
        <f>IF(OR(F138="",F138=0),"",J138/F138)</f>
        <v/>
      </c>
      <c r="L138" s="7">
        <f>IF(F138="","",IF(F138&gt;=SchwelleUmsatz,"Schlüsselkunde",IF(K138&lt;SchwelleMarge,"Marge kritisch","Standard")))</f>
        <v/>
      </c>
      <c r="M138" s="12">
        <f>IF(OR(F138="",F138=0),"",KostenSteigerung*G138/F138)</f>
        <v/>
      </c>
      <c r="N138" s="12">
        <f>IF(F138="","",KostenSteigerung)</f>
        <v/>
      </c>
      <c r="O138" s="17">
        <f>IF(F138="","",IF(L138="Marge kritisch",StdErhoehung+ZuschlagKritisch,StdErhoehung))</f>
        <v/>
      </c>
      <c r="P138" s="13" t="n"/>
      <c r="Q138" s="17">
        <f>IF(F138="","",IF(P138="",O138,P138))</f>
        <v/>
      </c>
      <c r="R138" s="26">
        <f>IF(F138="","",F138*(1+Q138))</f>
        <v/>
      </c>
      <c r="S138" s="26">
        <f>IF(F138="","",R138-G138*(1+KostenSteigerung))</f>
        <v/>
      </c>
      <c r="T138" s="26">
        <f>IF(F138="","",S138-I138)</f>
        <v/>
      </c>
      <c r="U138" s="17">
        <f>IF(F138="","",IF(S138&lt;=0,"n. a.",1-I138/S138))</f>
        <v/>
      </c>
      <c r="V138" s="27">
        <f>IF(F138="","",Stichtag-IF(E138="",StdFrist,MAX(StdFrist,E138)))</f>
        <v/>
      </c>
      <c r="W138" s="27">
        <f>IF(L138="Schlüsselkunde",V138-14,"")</f>
        <v/>
      </c>
      <c r="X138" s="25" t="n"/>
      <c r="Y138" s="13" t="n"/>
      <c r="Z138" s="25" t="n"/>
      <c r="AA138" s="25" t="n"/>
      <c r="AB138" s="25" t="n"/>
    </row>
    <row r="139">
      <c r="A139" s="25" t="n"/>
      <c r="B139" s="25" t="n"/>
      <c r="C139" s="25" t="n"/>
      <c r="D139" s="25" t="n"/>
      <c r="E139" s="15" t="n"/>
      <c r="F139" s="14" t="n"/>
      <c r="G139" s="14" t="n"/>
      <c r="H139" s="14" t="n"/>
      <c r="I139" s="26">
        <f>IF(F139="","",F139-G139)</f>
        <v/>
      </c>
      <c r="J139" s="26">
        <f>IF(F139="","",I139-H139)</f>
        <v/>
      </c>
      <c r="K139" s="17">
        <f>IF(OR(F139="",F139=0),"",J139/F139)</f>
        <v/>
      </c>
      <c r="L139" s="7">
        <f>IF(F139="","",IF(F139&gt;=SchwelleUmsatz,"Schlüsselkunde",IF(K139&lt;SchwelleMarge,"Marge kritisch","Standard")))</f>
        <v/>
      </c>
      <c r="M139" s="12">
        <f>IF(OR(F139="",F139=0),"",KostenSteigerung*G139/F139)</f>
        <v/>
      </c>
      <c r="N139" s="12">
        <f>IF(F139="","",KostenSteigerung)</f>
        <v/>
      </c>
      <c r="O139" s="17">
        <f>IF(F139="","",IF(L139="Marge kritisch",StdErhoehung+ZuschlagKritisch,StdErhoehung))</f>
        <v/>
      </c>
      <c r="P139" s="13" t="n"/>
      <c r="Q139" s="17">
        <f>IF(F139="","",IF(P139="",O139,P139))</f>
        <v/>
      </c>
      <c r="R139" s="26">
        <f>IF(F139="","",F139*(1+Q139))</f>
        <v/>
      </c>
      <c r="S139" s="26">
        <f>IF(F139="","",R139-G139*(1+KostenSteigerung))</f>
        <v/>
      </c>
      <c r="T139" s="26">
        <f>IF(F139="","",S139-I139)</f>
        <v/>
      </c>
      <c r="U139" s="17">
        <f>IF(F139="","",IF(S139&lt;=0,"n. a.",1-I139/S139))</f>
        <v/>
      </c>
      <c r="V139" s="27">
        <f>IF(F139="","",Stichtag-IF(E139="",StdFrist,MAX(StdFrist,E139)))</f>
        <v/>
      </c>
      <c r="W139" s="27">
        <f>IF(L139="Schlüsselkunde",V139-14,"")</f>
        <v/>
      </c>
      <c r="X139" s="25" t="n"/>
      <c r="Y139" s="13" t="n"/>
      <c r="Z139" s="25" t="n"/>
      <c r="AA139" s="25" t="n"/>
      <c r="AB139" s="25" t="n"/>
    </row>
    <row r="140">
      <c r="A140" s="25" t="n"/>
      <c r="B140" s="25" t="n"/>
      <c r="C140" s="25" t="n"/>
      <c r="D140" s="25" t="n"/>
      <c r="E140" s="15" t="n"/>
      <c r="F140" s="14" t="n"/>
      <c r="G140" s="14" t="n"/>
      <c r="H140" s="14" t="n"/>
      <c r="I140" s="26">
        <f>IF(F140="","",F140-G140)</f>
        <v/>
      </c>
      <c r="J140" s="26">
        <f>IF(F140="","",I140-H140)</f>
        <v/>
      </c>
      <c r="K140" s="17">
        <f>IF(OR(F140="",F140=0),"",J140/F140)</f>
        <v/>
      </c>
      <c r="L140" s="7">
        <f>IF(F140="","",IF(F140&gt;=SchwelleUmsatz,"Schlüsselkunde",IF(K140&lt;SchwelleMarge,"Marge kritisch","Standard")))</f>
        <v/>
      </c>
      <c r="M140" s="12">
        <f>IF(OR(F140="",F140=0),"",KostenSteigerung*G140/F140)</f>
        <v/>
      </c>
      <c r="N140" s="12">
        <f>IF(F140="","",KostenSteigerung)</f>
        <v/>
      </c>
      <c r="O140" s="17">
        <f>IF(F140="","",IF(L140="Marge kritisch",StdErhoehung+ZuschlagKritisch,StdErhoehung))</f>
        <v/>
      </c>
      <c r="P140" s="13" t="n"/>
      <c r="Q140" s="17">
        <f>IF(F140="","",IF(P140="",O140,P140))</f>
        <v/>
      </c>
      <c r="R140" s="26">
        <f>IF(F140="","",F140*(1+Q140))</f>
        <v/>
      </c>
      <c r="S140" s="26">
        <f>IF(F140="","",R140-G140*(1+KostenSteigerung))</f>
        <v/>
      </c>
      <c r="T140" s="26">
        <f>IF(F140="","",S140-I140)</f>
        <v/>
      </c>
      <c r="U140" s="17">
        <f>IF(F140="","",IF(S140&lt;=0,"n. a.",1-I140/S140))</f>
        <v/>
      </c>
      <c r="V140" s="27">
        <f>IF(F140="","",Stichtag-IF(E140="",StdFrist,MAX(StdFrist,E140)))</f>
        <v/>
      </c>
      <c r="W140" s="27">
        <f>IF(L140="Schlüsselkunde",V140-14,"")</f>
        <v/>
      </c>
      <c r="X140" s="25" t="n"/>
      <c r="Y140" s="13" t="n"/>
      <c r="Z140" s="25" t="n"/>
      <c r="AA140" s="25" t="n"/>
      <c r="AB140" s="25" t="n"/>
    </row>
    <row r="141">
      <c r="A141" s="25" t="n"/>
      <c r="B141" s="25" t="n"/>
      <c r="C141" s="25" t="n"/>
      <c r="D141" s="25" t="n"/>
      <c r="E141" s="15" t="n"/>
      <c r="F141" s="14" t="n"/>
      <c r="G141" s="14" t="n"/>
      <c r="H141" s="14" t="n"/>
      <c r="I141" s="26">
        <f>IF(F141="","",F141-G141)</f>
        <v/>
      </c>
      <c r="J141" s="26">
        <f>IF(F141="","",I141-H141)</f>
        <v/>
      </c>
      <c r="K141" s="17">
        <f>IF(OR(F141="",F141=0),"",J141/F141)</f>
        <v/>
      </c>
      <c r="L141" s="7">
        <f>IF(F141="","",IF(F141&gt;=SchwelleUmsatz,"Schlüsselkunde",IF(K141&lt;SchwelleMarge,"Marge kritisch","Standard")))</f>
        <v/>
      </c>
      <c r="M141" s="12">
        <f>IF(OR(F141="",F141=0),"",KostenSteigerung*G141/F141)</f>
        <v/>
      </c>
      <c r="N141" s="12">
        <f>IF(F141="","",KostenSteigerung)</f>
        <v/>
      </c>
      <c r="O141" s="17">
        <f>IF(F141="","",IF(L141="Marge kritisch",StdErhoehung+ZuschlagKritisch,StdErhoehung))</f>
        <v/>
      </c>
      <c r="P141" s="13" t="n"/>
      <c r="Q141" s="17">
        <f>IF(F141="","",IF(P141="",O141,P141))</f>
        <v/>
      </c>
      <c r="R141" s="26">
        <f>IF(F141="","",F141*(1+Q141))</f>
        <v/>
      </c>
      <c r="S141" s="26">
        <f>IF(F141="","",R141-G141*(1+KostenSteigerung))</f>
        <v/>
      </c>
      <c r="T141" s="26">
        <f>IF(F141="","",S141-I141)</f>
        <v/>
      </c>
      <c r="U141" s="17">
        <f>IF(F141="","",IF(S141&lt;=0,"n. a.",1-I141/S141))</f>
        <v/>
      </c>
      <c r="V141" s="27">
        <f>IF(F141="","",Stichtag-IF(E141="",StdFrist,MAX(StdFrist,E141)))</f>
        <v/>
      </c>
      <c r="W141" s="27">
        <f>IF(L141="Schlüsselkunde",V141-14,"")</f>
        <v/>
      </c>
      <c r="X141" s="25" t="n"/>
      <c r="Y141" s="13" t="n"/>
      <c r="Z141" s="25" t="n"/>
      <c r="AA141" s="25" t="n"/>
      <c r="AB141" s="25" t="n"/>
    </row>
    <row r="142">
      <c r="A142" s="25" t="n"/>
      <c r="B142" s="25" t="n"/>
      <c r="C142" s="25" t="n"/>
      <c r="D142" s="25" t="n"/>
      <c r="E142" s="15" t="n"/>
      <c r="F142" s="14" t="n"/>
      <c r="G142" s="14" t="n"/>
      <c r="H142" s="14" t="n"/>
      <c r="I142" s="26">
        <f>IF(F142="","",F142-G142)</f>
        <v/>
      </c>
      <c r="J142" s="26">
        <f>IF(F142="","",I142-H142)</f>
        <v/>
      </c>
      <c r="K142" s="17">
        <f>IF(OR(F142="",F142=0),"",J142/F142)</f>
        <v/>
      </c>
      <c r="L142" s="7">
        <f>IF(F142="","",IF(F142&gt;=SchwelleUmsatz,"Schlüsselkunde",IF(K142&lt;SchwelleMarge,"Marge kritisch","Standard")))</f>
        <v/>
      </c>
      <c r="M142" s="12">
        <f>IF(OR(F142="",F142=0),"",KostenSteigerung*G142/F142)</f>
        <v/>
      </c>
      <c r="N142" s="12">
        <f>IF(F142="","",KostenSteigerung)</f>
        <v/>
      </c>
      <c r="O142" s="17">
        <f>IF(F142="","",IF(L142="Marge kritisch",StdErhoehung+ZuschlagKritisch,StdErhoehung))</f>
        <v/>
      </c>
      <c r="P142" s="13" t="n"/>
      <c r="Q142" s="17">
        <f>IF(F142="","",IF(P142="",O142,P142))</f>
        <v/>
      </c>
      <c r="R142" s="26">
        <f>IF(F142="","",F142*(1+Q142))</f>
        <v/>
      </c>
      <c r="S142" s="26">
        <f>IF(F142="","",R142-G142*(1+KostenSteigerung))</f>
        <v/>
      </c>
      <c r="T142" s="26">
        <f>IF(F142="","",S142-I142)</f>
        <v/>
      </c>
      <c r="U142" s="17">
        <f>IF(F142="","",IF(S142&lt;=0,"n. a.",1-I142/S142))</f>
        <v/>
      </c>
      <c r="V142" s="27">
        <f>IF(F142="","",Stichtag-IF(E142="",StdFrist,MAX(StdFrist,E142)))</f>
        <v/>
      </c>
      <c r="W142" s="27">
        <f>IF(L142="Schlüsselkunde",V142-14,"")</f>
        <v/>
      </c>
      <c r="X142" s="25" t="n"/>
      <c r="Y142" s="13" t="n"/>
      <c r="Z142" s="25" t="n"/>
      <c r="AA142" s="25" t="n"/>
      <c r="AB142" s="25" t="n"/>
    </row>
    <row r="143">
      <c r="A143" s="25" t="n"/>
      <c r="B143" s="25" t="n"/>
      <c r="C143" s="25" t="n"/>
      <c r="D143" s="25" t="n"/>
      <c r="E143" s="15" t="n"/>
      <c r="F143" s="14" t="n"/>
      <c r="G143" s="14" t="n"/>
      <c r="H143" s="14" t="n"/>
      <c r="I143" s="26">
        <f>IF(F143="","",F143-G143)</f>
        <v/>
      </c>
      <c r="J143" s="26">
        <f>IF(F143="","",I143-H143)</f>
        <v/>
      </c>
      <c r="K143" s="17">
        <f>IF(OR(F143="",F143=0),"",J143/F143)</f>
        <v/>
      </c>
      <c r="L143" s="7">
        <f>IF(F143="","",IF(F143&gt;=SchwelleUmsatz,"Schlüsselkunde",IF(K143&lt;SchwelleMarge,"Marge kritisch","Standard")))</f>
        <v/>
      </c>
      <c r="M143" s="12">
        <f>IF(OR(F143="",F143=0),"",KostenSteigerung*G143/F143)</f>
        <v/>
      </c>
      <c r="N143" s="12">
        <f>IF(F143="","",KostenSteigerung)</f>
        <v/>
      </c>
      <c r="O143" s="17">
        <f>IF(F143="","",IF(L143="Marge kritisch",StdErhoehung+ZuschlagKritisch,StdErhoehung))</f>
        <v/>
      </c>
      <c r="P143" s="13" t="n"/>
      <c r="Q143" s="17">
        <f>IF(F143="","",IF(P143="",O143,P143))</f>
        <v/>
      </c>
      <c r="R143" s="26">
        <f>IF(F143="","",F143*(1+Q143))</f>
        <v/>
      </c>
      <c r="S143" s="26">
        <f>IF(F143="","",R143-G143*(1+KostenSteigerung))</f>
        <v/>
      </c>
      <c r="T143" s="26">
        <f>IF(F143="","",S143-I143)</f>
        <v/>
      </c>
      <c r="U143" s="17">
        <f>IF(F143="","",IF(S143&lt;=0,"n. a.",1-I143/S143))</f>
        <v/>
      </c>
      <c r="V143" s="27">
        <f>IF(F143="","",Stichtag-IF(E143="",StdFrist,MAX(StdFrist,E143)))</f>
        <v/>
      </c>
      <c r="W143" s="27">
        <f>IF(L143="Schlüsselkunde",V143-14,"")</f>
        <v/>
      </c>
      <c r="X143" s="25" t="n"/>
      <c r="Y143" s="13" t="n"/>
      <c r="Z143" s="25" t="n"/>
      <c r="AA143" s="25" t="n"/>
      <c r="AB143" s="25" t="n"/>
    </row>
    <row r="144">
      <c r="A144" s="25" t="n"/>
      <c r="B144" s="25" t="n"/>
      <c r="C144" s="25" t="n"/>
      <c r="D144" s="25" t="n"/>
      <c r="E144" s="15" t="n"/>
      <c r="F144" s="14" t="n"/>
      <c r="G144" s="14" t="n"/>
      <c r="H144" s="14" t="n"/>
      <c r="I144" s="26">
        <f>IF(F144="","",F144-G144)</f>
        <v/>
      </c>
      <c r="J144" s="26">
        <f>IF(F144="","",I144-H144)</f>
        <v/>
      </c>
      <c r="K144" s="17">
        <f>IF(OR(F144="",F144=0),"",J144/F144)</f>
        <v/>
      </c>
      <c r="L144" s="7">
        <f>IF(F144="","",IF(F144&gt;=SchwelleUmsatz,"Schlüsselkunde",IF(K144&lt;SchwelleMarge,"Marge kritisch","Standard")))</f>
        <v/>
      </c>
      <c r="M144" s="12">
        <f>IF(OR(F144="",F144=0),"",KostenSteigerung*G144/F144)</f>
        <v/>
      </c>
      <c r="N144" s="12">
        <f>IF(F144="","",KostenSteigerung)</f>
        <v/>
      </c>
      <c r="O144" s="17">
        <f>IF(F144="","",IF(L144="Marge kritisch",StdErhoehung+ZuschlagKritisch,StdErhoehung))</f>
        <v/>
      </c>
      <c r="P144" s="13" t="n"/>
      <c r="Q144" s="17">
        <f>IF(F144="","",IF(P144="",O144,P144))</f>
        <v/>
      </c>
      <c r="R144" s="26">
        <f>IF(F144="","",F144*(1+Q144))</f>
        <v/>
      </c>
      <c r="S144" s="26">
        <f>IF(F144="","",R144-G144*(1+KostenSteigerung))</f>
        <v/>
      </c>
      <c r="T144" s="26">
        <f>IF(F144="","",S144-I144)</f>
        <v/>
      </c>
      <c r="U144" s="17">
        <f>IF(F144="","",IF(S144&lt;=0,"n. a.",1-I144/S144))</f>
        <v/>
      </c>
      <c r="V144" s="27">
        <f>IF(F144="","",Stichtag-IF(E144="",StdFrist,MAX(StdFrist,E144)))</f>
        <v/>
      </c>
      <c r="W144" s="27">
        <f>IF(L144="Schlüsselkunde",V144-14,"")</f>
        <v/>
      </c>
      <c r="X144" s="25" t="n"/>
      <c r="Y144" s="13" t="n"/>
      <c r="Z144" s="25" t="n"/>
      <c r="AA144" s="25" t="n"/>
      <c r="AB144" s="25" t="n"/>
    </row>
    <row r="145">
      <c r="A145" s="25" t="n"/>
      <c r="B145" s="25" t="n"/>
      <c r="C145" s="25" t="n"/>
      <c r="D145" s="25" t="n"/>
      <c r="E145" s="15" t="n"/>
      <c r="F145" s="14" t="n"/>
      <c r="G145" s="14" t="n"/>
      <c r="H145" s="14" t="n"/>
      <c r="I145" s="26">
        <f>IF(F145="","",F145-G145)</f>
        <v/>
      </c>
      <c r="J145" s="26">
        <f>IF(F145="","",I145-H145)</f>
        <v/>
      </c>
      <c r="K145" s="17">
        <f>IF(OR(F145="",F145=0),"",J145/F145)</f>
        <v/>
      </c>
      <c r="L145" s="7">
        <f>IF(F145="","",IF(F145&gt;=SchwelleUmsatz,"Schlüsselkunde",IF(K145&lt;SchwelleMarge,"Marge kritisch","Standard")))</f>
        <v/>
      </c>
      <c r="M145" s="12">
        <f>IF(OR(F145="",F145=0),"",KostenSteigerung*G145/F145)</f>
        <v/>
      </c>
      <c r="N145" s="12">
        <f>IF(F145="","",KostenSteigerung)</f>
        <v/>
      </c>
      <c r="O145" s="17">
        <f>IF(F145="","",IF(L145="Marge kritisch",StdErhoehung+ZuschlagKritisch,StdErhoehung))</f>
        <v/>
      </c>
      <c r="P145" s="13" t="n"/>
      <c r="Q145" s="17">
        <f>IF(F145="","",IF(P145="",O145,P145))</f>
        <v/>
      </c>
      <c r="R145" s="26">
        <f>IF(F145="","",F145*(1+Q145))</f>
        <v/>
      </c>
      <c r="S145" s="26">
        <f>IF(F145="","",R145-G145*(1+KostenSteigerung))</f>
        <v/>
      </c>
      <c r="T145" s="26">
        <f>IF(F145="","",S145-I145)</f>
        <v/>
      </c>
      <c r="U145" s="17">
        <f>IF(F145="","",IF(S145&lt;=0,"n. a.",1-I145/S145))</f>
        <v/>
      </c>
      <c r="V145" s="27">
        <f>IF(F145="","",Stichtag-IF(E145="",StdFrist,MAX(StdFrist,E145)))</f>
        <v/>
      </c>
      <c r="W145" s="27">
        <f>IF(L145="Schlüsselkunde",V145-14,"")</f>
        <v/>
      </c>
      <c r="X145" s="25" t="n"/>
      <c r="Y145" s="13" t="n"/>
      <c r="Z145" s="25" t="n"/>
      <c r="AA145" s="25" t="n"/>
      <c r="AB145" s="25" t="n"/>
    </row>
    <row r="146">
      <c r="A146" s="25" t="n"/>
      <c r="B146" s="25" t="n"/>
      <c r="C146" s="25" t="n"/>
      <c r="D146" s="25" t="n"/>
      <c r="E146" s="15" t="n"/>
      <c r="F146" s="14" t="n"/>
      <c r="G146" s="14" t="n"/>
      <c r="H146" s="14" t="n"/>
      <c r="I146" s="26">
        <f>IF(F146="","",F146-G146)</f>
        <v/>
      </c>
      <c r="J146" s="26">
        <f>IF(F146="","",I146-H146)</f>
        <v/>
      </c>
      <c r="K146" s="17">
        <f>IF(OR(F146="",F146=0),"",J146/F146)</f>
        <v/>
      </c>
      <c r="L146" s="7">
        <f>IF(F146="","",IF(F146&gt;=SchwelleUmsatz,"Schlüsselkunde",IF(K146&lt;SchwelleMarge,"Marge kritisch","Standard")))</f>
        <v/>
      </c>
      <c r="M146" s="12">
        <f>IF(OR(F146="",F146=0),"",KostenSteigerung*G146/F146)</f>
        <v/>
      </c>
      <c r="N146" s="12">
        <f>IF(F146="","",KostenSteigerung)</f>
        <v/>
      </c>
      <c r="O146" s="17">
        <f>IF(F146="","",IF(L146="Marge kritisch",StdErhoehung+ZuschlagKritisch,StdErhoehung))</f>
        <v/>
      </c>
      <c r="P146" s="13" t="n"/>
      <c r="Q146" s="17">
        <f>IF(F146="","",IF(P146="",O146,P146))</f>
        <v/>
      </c>
      <c r="R146" s="26">
        <f>IF(F146="","",F146*(1+Q146))</f>
        <v/>
      </c>
      <c r="S146" s="26">
        <f>IF(F146="","",R146-G146*(1+KostenSteigerung))</f>
        <v/>
      </c>
      <c r="T146" s="26">
        <f>IF(F146="","",S146-I146)</f>
        <v/>
      </c>
      <c r="U146" s="17">
        <f>IF(F146="","",IF(S146&lt;=0,"n. a.",1-I146/S146))</f>
        <v/>
      </c>
      <c r="V146" s="27">
        <f>IF(F146="","",Stichtag-IF(E146="",StdFrist,MAX(StdFrist,E146)))</f>
        <v/>
      </c>
      <c r="W146" s="27">
        <f>IF(L146="Schlüsselkunde",V146-14,"")</f>
        <v/>
      </c>
      <c r="X146" s="25" t="n"/>
      <c r="Y146" s="13" t="n"/>
      <c r="Z146" s="25" t="n"/>
      <c r="AA146" s="25" t="n"/>
      <c r="AB146" s="25" t="n"/>
    </row>
    <row r="147">
      <c r="A147" s="25" t="n"/>
      <c r="B147" s="25" t="n"/>
      <c r="C147" s="25" t="n"/>
      <c r="D147" s="25" t="n"/>
      <c r="E147" s="15" t="n"/>
      <c r="F147" s="14" t="n"/>
      <c r="G147" s="14" t="n"/>
      <c r="H147" s="14" t="n"/>
      <c r="I147" s="26">
        <f>IF(F147="","",F147-G147)</f>
        <v/>
      </c>
      <c r="J147" s="26">
        <f>IF(F147="","",I147-H147)</f>
        <v/>
      </c>
      <c r="K147" s="17">
        <f>IF(OR(F147="",F147=0),"",J147/F147)</f>
        <v/>
      </c>
      <c r="L147" s="7">
        <f>IF(F147="","",IF(F147&gt;=SchwelleUmsatz,"Schlüsselkunde",IF(K147&lt;SchwelleMarge,"Marge kritisch","Standard")))</f>
        <v/>
      </c>
      <c r="M147" s="12">
        <f>IF(OR(F147="",F147=0),"",KostenSteigerung*G147/F147)</f>
        <v/>
      </c>
      <c r="N147" s="12">
        <f>IF(F147="","",KostenSteigerung)</f>
        <v/>
      </c>
      <c r="O147" s="17">
        <f>IF(F147="","",IF(L147="Marge kritisch",StdErhoehung+ZuschlagKritisch,StdErhoehung))</f>
        <v/>
      </c>
      <c r="P147" s="13" t="n"/>
      <c r="Q147" s="17">
        <f>IF(F147="","",IF(P147="",O147,P147))</f>
        <v/>
      </c>
      <c r="R147" s="26">
        <f>IF(F147="","",F147*(1+Q147))</f>
        <v/>
      </c>
      <c r="S147" s="26">
        <f>IF(F147="","",R147-G147*(1+KostenSteigerung))</f>
        <v/>
      </c>
      <c r="T147" s="26">
        <f>IF(F147="","",S147-I147)</f>
        <v/>
      </c>
      <c r="U147" s="17">
        <f>IF(F147="","",IF(S147&lt;=0,"n. a.",1-I147/S147))</f>
        <v/>
      </c>
      <c r="V147" s="27">
        <f>IF(F147="","",Stichtag-IF(E147="",StdFrist,MAX(StdFrist,E147)))</f>
        <v/>
      </c>
      <c r="W147" s="27">
        <f>IF(L147="Schlüsselkunde",V147-14,"")</f>
        <v/>
      </c>
      <c r="X147" s="25" t="n"/>
      <c r="Y147" s="13" t="n"/>
      <c r="Z147" s="25" t="n"/>
      <c r="AA147" s="25" t="n"/>
      <c r="AB147" s="25" t="n"/>
    </row>
    <row r="148">
      <c r="A148" s="25" t="n"/>
      <c r="B148" s="25" t="n"/>
      <c r="C148" s="25" t="n"/>
      <c r="D148" s="25" t="n"/>
      <c r="E148" s="15" t="n"/>
      <c r="F148" s="14" t="n"/>
      <c r="G148" s="14" t="n"/>
      <c r="H148" s="14" t="n"/>
      <c r="I148" s="26">
        <f>IF(F148="","",F148-G148)</f>
        <v/>
      </c>
      <c r="J148" s="26">
        <f>IF(F148="","",I148-H148)</f>
        <v/>
      </c>
      <c r="K148" s="17">
        <f>IF(OR(F148="",F148=0),"",J148/F148)</f>
        <v/>
      </c>
      <c r="L148" s="7">
        <f>IF(F148="","",IF(F148&gt;=SchwelleUmsatz,"Schlüsselkunde",IF(K148&lt;SchwelleMarge,"Marge kritisch","Standard")))</f>
        <v/>
      </c>
      <c r="M148" s="12">
        <f>IF(OR(F148="",F148=0),"",KostenSteigerung*G148/F148)</f>
        <v/>
      </c>
      <c r="N148" s="12">
        <f>IF(F148="","",KostenSteigerung)</f>
        <v/>
      </c>
      <c r="O148" s="17">
        <f>IF(F148="","",IF(L148="Marge kritisch",StdErhoehung+ZuschlagKritisch,StdErhoehung))</f>
        <v/>
      </c>
      <c r="P148" s="13" t="n"/>
      <c r="Q148" s="17">
        <f>IF(F148="","",IF(P148="",O148,P148))</f>
        <v/>
      </c>
      <c r="R148" s="26">
        <f>IF(F148="","",F148*(1+Q148))</f>
        <v/>
      </c>
      <c r="S148" s="26">
        <f>IF(F148="","",R148-G148*(1+KostenSteigerung))</f>
        <v/>
      </c>
      <c r="T148" s="26">
        <f>IF(F148="","",S148-I148)</f>
        <v/>
      </c>
      <c r="U148" s="17">
        <f>IF(F148="","",IF(S148&lt;=0,"n. a.",1-I148/S148))</f>
        <v/>
      </c>
      <c r="V148" s="27">
        <f>IF(F148="","",Stichtag-IF(E148="",StdFrist,MAX(StdFrist,E148)))</f>
        <v/>
      </c>
      <c r="W148" s="27">
        <f>IF(L148="Schlüsselkunde",V148-14,"")</f>
        <v/>
      </c>
      <c r="X148" s="25" t="n"/>
      <c r="Y148" s="13" t="n"/>
      <c r="Z148" s="25" t="n"/>
      <c r="AA148" s="25" t="n"/>
      <c r="AB148" s="25" t="n"/>
    </row>
    <row r="149">
      <c r="A149" s="25" t="n"/>
      <c r="B149" s="25" t="n"/>
      <c r="C149" s="25" t="n"/>
      <c r="D149" s="25" t="n"/>
      <c r="E149" s="15" t="n"/>
      <c r="F149" s="14" t="n"/>
      <c r="G149" s="14" t="n"/>
      <c r="H149" s="14" t="n"/>
      <c r="I149" s="26">
        <f>IF(F149="","",F149-G149)</f>
        <v/>
      </c>
      <c r="J149" s="26">
        <f>IF(F149="","",I149-H149)</f>
        <v/>
      </c>
      <c r="K149" s="17">
        <f>IF(OR(F149="",F149=0),"",J149/F149)</f>
        <v/>
      </c>
      <c r="L149" s="7">
        <f>IF(F149="","",IF(F149&gt;=SchwelleUmsatz,"Schlüsselkunde",IF(K149&lt;SchwelleMarge,"Marge kritisch","Standard")))</f>
        <v/>
      </c>
      <c r="M149" s="12">
        <f>IF(OR(F149="",F149=0),"",KostenSteigerung*G149/F149)</f>
        <v/>
      </c>
      <c r="N149" s="12">
        <f>IF(F149="","",KostenSteigerung)</f>
        <v/>
      </c>
      <c r="O149" s="17">
        <f>IF(F149="","",IF(L149="Marge kritisch",StdErhoehung+ZuschlagKritisch,StdErhoehung))</f>
        <v/>
      </c>
      <c r="P149" s="13" t="n"/>
      <c r="Q149" s="17">
        <f>IF(F149="","",IF(P149="",O149,P149))</f>
        <v/>
      </c>
      <c r="R149" s="26">
        <f>IF(F149="","",F149*(1+Q149))</f>
        <v/>
      </c>
      <c r="S149" s="26">
        <f>IF(F149="","",R149-G149*(1+KostenSteigerung))</f>
        <v/>
      </c>
      <c r="T149" s="26">
        <f>IF(F149="","",S149-I149)</f>
        <v/>
      </c>
      <c r="U149" s="17">
        <f>IF(F149="","",IF(S149&lt;=0,"n. a.",1-I149/S149))</f>
        <v/>
      </c>
      <c r="V149" s="27">
        <f>IF(F149="","",Stichtag-IF(E149="",StdFrist,MAX(StdFrist,E149)))</f>
        <v/>
      </c>
      <c r="W149" s="27">
        <f>IF(L149="Schlüsselkunde",V149-14,"")</f>
        <v/>
      </c>
      <c r="X149" s="25" t="n"/>
      <c r="Y149" s="13" t="n"/>
      <c r="Z149" s="25" t="n"/>
      <c r="AA149" s="25" t="n"/>
      <c r="AB149" s="25" t="n"/>
    </row>
    <row r="150">
      <c r="A150" s="25" t="n"/>
      <c r="B150" s="25" t="n"/>
      <c r="C150" s="25" t="n"/>
      <c r="D150" s="25" t="n"/>
      <c r="E150" s="15" t="n"/>
      <c r="F150" s="14" t="n"/>
      <c r="G150" s="14" t="n"/>
      <c r="H150" s="14" t="n"/>
      <c r="I150" s="26">
        <f>IF(F150="","",F150-G150)</f>
        <v/>
      </c>
      <c r="J150" s="26">
        <f>IF(F150="","",I150-H150)</f>
        <v/>
      </c>
      <c r="K150" s="17">
        <f>IF(OR(F150="",F150=0),"",J150/F150)</f>
        <v/>
      </c>
      <c r="L150" s="7">
        <f>IF(F150="","",IF(F150&gt;=SchwelleUmsatz,"Schlüsselkunde",IF(K150&lt;SchwelleMarge,"Marge kritisch","Standard")))</f>
        <v/>
      </c>
      <c r="M150" s="12">
        <f>IF(OR(F150="",F150=0),"",KostenSteigerung*G150/F150)</f>
        <v/>
      </c>
      <c r="N150" s="12">
        <f>IF(F150="","",KostenSteigerung)</f>
        <v/>
      </c>
      <c r="O150" s="17">
        <f>IF(F150="","",IF(L150="Marge kritisch",StdErhoehung+ZuschlagKritisch,StdErhoehung))</f>
        <v/>
      </c>
      <c r="P150" s="13" t="n"/>
      <c r="Q150" s="17">
        <f>IF(F150="","",IF(P150="",O150,P150))</f>
        <v/>
      </c>
      <c r="R150" s="26">
        <f>IF(F150="","",F150*(1+Q150))</f>
        <v/>
      </c>
      <c r="S150" s="26">
        <f>IF(F150="","",R150-G150*(1+KostenSteigerung))</f>
        <v/>
      </c>
      <c r="T150" s="26">
        <f>IF(F150="","",S150-I150)</f>
        <v/>
      </c>
      <c r="U150" s="17">
        <f>IF(F150="","",IF(S150&lt;=0,"n. a.",1-I150/S150))</f>
        <v/>
      </c>
      <c r="V150" s="27">
        <f>IF(F150="","",Stichtag-IF(E150="",StdFrist,MAX(StdFrist,E150)))</f>
        <v/>
      </c>
      <c r="W150" s="27">
        <f>IF(L150="Schlüsselkunde",V150-14,"")</f>
        <v/>
      </c>
      <c r="X150" s="25" t="n"/>
      <c r="Y150" s="13" t="n"/>
      <c r="Z150" s="25" t="n"/>
      <c r="AA150" s="25" t="n"/>
      <c r="AB150" s="25" t="n"/>
    </row>
    <row r="151">
      <c r="A151" s="25" t="n"/>
      <c r="B151" s="25" t="n"/>
      <c r="C151" s="25" t="n"/>
      <c r="D151" s="25" t="n"/>
      <c r="E151" s="15" t="n"/>
      <c r="F151" s="14" t="n"/>
      <c r="G151" s="14" t="n"/>
      <c r="H151" s="14" t="n"/>
      <c r="I151" s="26">
        <f>IF(F151="","",F151-G151)</f>
        <v/>
      </c>
      <c r="J151" s="26">
        <f>IF(F151="","",I151-H151)</f>
        <v/>
      </c>
      <c r="K151" s="17">
        <f>IF(OR(F151="",F151=0),"",J151/F151)</f>
        <v/>
      </c>
      <c r="L151" s="7">
        <f>IF(F151="","",IF(F151&gt;=SchwelleUmsatz,"Schlüsselkunde",IF(K151&lt;SchwelleMarge,"Marge kritisch","Standard")))</f>
        <v/>
      </c>
      <c r="M151" s="12">
        <f>IF(OR(F151="",F151=0),"",KostenSteigerung*G151/F151)</f>
        <v/>
      </c>
      <c r="N151" s="12">
        <f>IF(F151="","",KostenSteigerung)</f>
        <v/>
      </c>
      <c r="O151" s="17">
        <f>IF(F151="","",IF(L151="Marge kritisch",StdErhoehung+ZuschlagKritisch,StdErhoehung))</f>
        <v/>
      </c>
      <c r="P151" s="13" t="n"/>
      <c r="Q151" s="17">
        <f>IF(F151="","",IF(P151="",O151,P151))</f>
        <v/>
      </c>
      <c r="R151" s="26">
        <f>IF(F151="","",F151*(1+Q151))</f>
        <v/>
      </c>
      <c r="S151" s="26">
        <f>IF(F151="","",R151-G151*(1+KostenSteigerung))</f>
        <v/>
      </c>
      <c r="T151" s="26">
        <f>IF(F151="","",S151-I151)</f>
        <v/>
      </c>
      <c r="U151" s="17">
        <f>IF(F151="","",IF(S151&lt;=0,"n. a.",1-I151/S151))</f>
        <v/>
      </c>
      <c r="V151" s="27">
        <f>IF(F151="","",Stichtag-IF(E151="",StdFrist,MAX(StdFrist,E151)))</f>
        <v/>
      </c>
      <c r="W151" s="27">
        <f>IF(L151="Schlüsselkunde",V151-14,"")</f>
        <v/>
      </c>
      <c r="X151" s="25" t="n"/>
      <c r="Y151" s="13" t="n"/>
      <c r="Z151" s="25" t="n"/>
      <c r="AA151" s="25" t="n"/>
      <c r="AB151" s="25" t="n"/>
    </row>
    <row r="152">
      <c r="A152" s="25" t="n"/>
      <c r="B152" s="25" t="n"/>
      <c r="C152" s="25" t="n"/>
      <c r="D152" s="25" t="n"/>
      <c r="E152" s="15" t="n"/>
      <c r="F152" s="14" t="n"/>
      <c r="G152" s="14" t="n"/>
      <c r="H152" s="14" t="n"/>
      <c r="I152" s="26">
        <f>IF(F152="","",F152-G152)</f>
        <v/>
      </c>
      <c r="J152" s="26">
        <f>IF(F152="","",I152-H152)</f>
        <v/>
      </c>
      <c r="K152" s="17">
        <f>IF(OR(F152="",F152=0),"",J152/F152)</f>
        <v/>
      </c>
      <c r="L152" s="7">
        <f>IF(F152="","",IF(F152&gt;=SchwelleUmsatz,"Schlüsselkunde",IF(K152&lt;SchwelleMarge,"Marge kritisch","Standard")))</f>
        <v/>
      </c>
      <c r="M152" s="12">
        <f>IF(OR(F152="",F152=0),"",KostenSteigerung*G152/F152)</f>
        <v/>
      </c>
      <c r="N152" s="12">
        <f>IF(F152="","",KostenSteigerung)</f>
        <v/>
      </c>
      <c r="O152" s="17">
        <f>IF(F152="","",IF(L152="Marge kritisch",StdErhoehung+ZuschlagKritisch,StdErhoehung))</f>
        <v/>
      </c>
      <c r="P152" s="13" t="n"/>
      <c r="Q152" s="17">
        <f>IF(F152="","",IF(P152="",O152,P152))</f>
        <v/>
      </c>
      <c r="R152" s="26">
        <f>IF(F152="","",F152*(1+Q152))</f>
        <v/>
      </c>
      <c r="S152" s="26">
        <f>IF(F152="","",R152-G152*(1+KostenSteigerung))</f>
        <v/>
      </c>
      <c r="T152" s="26">
        <f>IF(F152="","",S152-I152)</f>
        <v/>
      </c>
      <c r="U152" s="17">
        <f>IF(F152="","",IF(S152&lt;=0,"n. a.",1-I152/S152))</f>
        <v/>
      </c>
      <c r="V152" s="27">
        <f>IF(F152="","",Stichtag-IF(E152="",StdFrist,MAX(StdFrist,E152)))</f>
        <v/>
      </c>
      <c r="W152" s="27">
        <f>IF(L152="Schlüsselkunde",V152-14,"")</f>
        <v/>
      </c>
      <c r="X152" s="25" t="n"/>
      <c r="Y152" s="13" t="n"/>
      <c r="Z152" s="25" t="n"/>
      <c r="AA152" s="25" t="n"/>
      <c r="AB152" s="25" t="n"/>
    </row>
    <row r="153">
      <c r="A153" s="25" t="n"/>
      <c r="B153" s="25" t="n"/>
      <c r="C153" s="25" t="n"/>
      <c r="D153" s="25" t="n"/>
      <c r="E153" s="15" t="n"/>
      <c r="F153" s="14" t="n"/>
      <c r="G153" s="14" t="n"/>
      <c r="H153" s="14" t="n"/>
      <c r="I153" s="26">
        <f>IF(F153="","",F153-G153)</f>
        <v/>
      </c>
      <c r="J153" s="26">
        <f>IF(F153="","",I153-H153)</f>
        <v/>
      </c>
      <c r="K153" s="17">
        <f>IF(OR(F153="",F153=0),"",J153/F153)</f>
        <v/>
      </c>
      <c r="L153" s="7">
        <f>IF(F153="","",IF(F153&gt;=SchwelleUmsatz,"Schlüsselkunde",IF(K153&lt;SchwelleMarge,"Marge kritisch","Standard")))</f>
        <v/>
      </c>
      <c r="M153" s="12">
        <f>IF(OR(F153="",F153=0),"",KostenSteigerung*G153/F153)</f>
        <v/>
      </c>
      <c r="N153" s="12">
        <f>IF(F153="","",KostenSteigerung)</f>
        <v/>
      </c>
      <c r="O153" s="17">
        <f>IF(F153="","",IF(L153="Marge kritisch",StdErhoehung+ZuschlagKritisch,StdErhoehung))</f>
        <v/>
      </c>
      <c r="P153" s="13" t="n"/>
      <c r="Q153" s="17">
        <f>IF(F153="","",IF(P153="",O153,P153))</f>
        <v/>
      </c>
      <c r="R153" s="26">
        <f>IF(F153="","",F153*(1+Q153))</f>
        <v/>
      </c>
      <c r="S153" s="26">
        <f>IF(F153="","",R153-G153*(1+KostenSteigerung))</f>
        <v/>
      </c>
      <c r="T153" s="26">
        <f>IF(F153="","",S153-I153)</f>
        <v/>
      </c>
      <c r="U153" s="17">
        <f>IF(F153="","",IF(S153&lt;=0,"n. a.",1-I153/S153))</f>
        <v/>
      </c>
      <c r="V153" s="27">
        <f>IF(F153="","",Stichtag-IF(E153="",StdFrist,MAX(StdFrist,E153)))</f>
        <v/>
      </c>
      <c r="W153" s="27">
        <f>IF(L153="Schlüsselkunde",V153-14,"")</f>
        <v/>
      </c>
      <c r="X153" s="25" t="n"/>
      <c r="Y153" s="13" t="n"/>
      <c r="Z153" s="25" t="n"/>
      <c r="AA153" s="25" t="n"/>
      <c r="AB153" s="25" t="n"/>
    </row>
    <row r="154">
      <c r="A154" s="25" t="n"/>
      <c r="B154" s="25" t="n"/>
      <c r="C154" s="25" t="n"/>
      <c r="D154" s="25" t="n"/>
      <c r="E154" s="15" t="n"/>
      <c r="F154" s="14" t="n"/>
      <c r="G154" s="14" t="n"/>
      <c r="H154" s="14" t="n"/>
      <c r="I154" s="26">
        <f>IF(F154="","",F154-G154)</f>
        <v/>
      </c>
      <c r="J154" s="26">
        <f>IF(F154="","",I154-H154)</f>
        <v/>
      </c>
      <c r="K154" s="17">
        <f>IF(OR(F154="",F154=0),"",J154/F154)</f>
        <v/>
      </c>
      <c r="L154" s="7">
        <f>IF(F154="","",IF(F154&gt;=SchwelleUmsatz,"Schlüsselkunde",IF(K154&lt;SchwelleMarge,"Marge kritisch","Standard")))</f>
        <v/>
      </c>
      <c r="M154" s="12">
        <f>IF(OR(F154="",F154=0),"",KostenSteigerung*G154/F154)</f>
        <v/>
      </c>
      <c r="N154" s="12">
        <f>IF(F154="","",KostenSteigerung)</f>
        <v/>
      </c>
      <c r="O154" s="17">
        <f>IF(F154="","",IF(L154="Marge kritisch",StdErhoehung+ZuschlagKritisch,StdErhoehung))</f>
        <v/>
      </c>
      <c r="P154" s="13" t="n"/>
      <c r="Q154" s="17">
        <f>IF(F154="","",IF(P154="",O154,P154))</f>
        <v/>
      </c>
      <c r="R154" s="26">
        <f>IF(F154="","",F154*(1+Q154))</f>
        <v/>
      </c>
      <c r="S154" s="26">
        <f>IF(F154="","",R154-G154*(1+KostenSteigerung))</f>
        <v/>
      </c>
      <c r="T154" s="26">
        <f>IF(F154="","",S154-I154)</f>
        <v/>
      </c>
      <c r="U154" s="17">
        <f>IF(F154="","",IF(S154&lt;=0,"n. a.",1-I154/S154))</f>
        <v/>
      </c>
      <c r="V154" s="27">
        <f>IF(F154="","",Stichtag-IF(E154="",StdFrist,MAX(StdFrist,E154)))</f>
        <v/>
      </c>
      <c r="W154" s="27">
        <f>IF(L154="Schlüsselkunde",V154-14,"")</f>
        <v/>
      </c>
      <c r="X154" s="25" t="n"/>
      <c r="Y154" s="13" t="n"/>
      <c r="Z154" s="25" t="n"/>
      <c r="AA154" s="25" t="n"/>
      <c r="AB154" s="25" t="n"/>
    </row>
    <row r="155">
      <c r="A155" s="25" t="n"/>
      <c r="B155" s="25" t="n"/>
      <c r="C155" s="25" t="n"/>
      <c r="D155" s="25" t="n"/>
      <c r="E155" s="15" t="n"/>
      <c r="F155" s="14" t="n"/>
      <c r="G155" s="14" t="n"/>
      <c r="H155" s="14" t="n"/>
      <c r="I155" s="26">
        <f>IF(F155="","",F155-G155)</f>
        <v/>
      </c>
      <c r="J155" s="26">
        <f>IF(F155="","",I155-H155)</f>
        <v/>
      </c>
      <c r="K155" s="17">
        <f>IF(OR(F155="",F155=0),"",J155/F155)</f>
        <v/>
      </c>
      <c r="L155" s="7">
        <f>IF(F155="","",IF(F155&gt;=SchwelleUmsatz,"Schlüsselkunde",IF(K155&lt;SchwelleMarge,"Marge kritisch","Standard")))</f>
        <v/>
      </c>
      <c r="M155" s="12">
        <f>IF(OR(F155="",F155=0),"",KostenSteigerung*G155/F155)</f>
        <v/>
      </c>
      <c r="N155" s="12">
        <f>IF(F155="","",KostenSteigerung)</f>
        <v/>
      </c>
      <c r="O155" s="17">
        <f>IF(F155="","",IF(L155="Marge kritisch",StdErhoehung+ZuschlagKritisch,StdErhoehung))</f>
        <v/>
      </c>
      <c r="P155" s="13" t="n"/>
      <c r="Q155" s="17">
        <f>IF(F155="","",IF(P155="",O155,P155))</f>
        <v/>
      </c>
      <c r="R155" s="26">
        <f>IF(F155="","",F155*(1+Q155))</f>
        <v/>
      </c>
      <c r="S155" s="26">
        <f>IF(F155="","",R155-G155*(1+KostenSteigerung))</f>
        <v/>
      </c>
      <c r="T155" s="26">
        <f>IF(F155="","",S155-I155)</f>
        <v/>
      </c>
      <c r="U155" s="17">
        <f>IF(F155="","",IF(S155&lt;=0,"n. a.",1-I155/S155))</f>
        <v/>
      </c>
      <c r="V155" s="27">
        <f>IF(F155="","",Stichtag-IF(E155="",StdFrist,MAX(StdFrist,E155)))</f>
        <v/>
      </c>
      <c r="W155" s="27">
        <f>IF(L155="Schlüsselkunde",V155-14,"")</f>
        <v/>
      </c>
      <c r="X155" s="25" t="n"/>
      <c r="Y155" s="13" t="n"/>
      <c r="Z155" s="25" t="n"/>
      <c r="AA155" s="25" t="n"/>
      <c r="AB155" s="25" t="n"/>
    </row>
    <row r="156">
      <c r="A156" s="25" t="n"/>
      <c r="B156" s="25" t="n"/>
      <c r="C156" s="25" t="n"/>
      <c r="D156" s="25" t="n"/>
      <c r="E156" s="15" t="n"/>
      <c r="F156" s="14" t="n"/>
      <c r="G156" s="14" t="n"/>
      <c r="H156" s="14" t="n"/>
      <c r="I156" s="26">
        <f>IF(F156="","",F156-G156)</f>
        <v/>
      </c>
      <c r="J156" s="26">
        <f>IF(F156="","",I156-H156)</f>
        <v/>
      </c>
      <c r="K156" s="17">
        <f>IF(OR(F156="",F156=0),"",J156/F156)</f>
        <v/>
      </c>
      <c r="L156" s="7">
        <f>IF(F156="","",IF(F156&gt;=SchwelleUmsatz,"Schlüsselkunde",IF(K156&lt;SchwelleMarge,"Marge kritisch","Standard")))</f>
        <v/>
      </c>
      <c r="M156" s="12">
        <f>IF(OR(F156="",F156=0),"",KostenSteigerung*G156/F156)</f>
        <v/>
      </c>
      <c r="N156" s="12">
        <f>IF(F156="","",KostenSteigerung)</f>
        <v/>
      </c>
      <c r="O156" s="17">
        <f>IF(F156="","",IF(L156="Marge kritisch",StdErhoehung+ZuschlagKritisch,StdErhoehung))</f>
        <v/>
      </c>
      <c r="P156" s="13" t="n"/>
      <c r="Q156" s="17">
        <f>IF(F156="","",IF(P156="",O156,P156))</f>
        <v/>
      </c>
      <c r="R156" s="26">
        <f>IF(F156="","",F156*(1+Q156))</f>
        <v/>
      </c>
      <c r="S156" s="26">
        <f>IF(F156="","",R156-G156*(1+KostenSteigerung))</f>
        <v/>
      </c>
      <c r="T156" s="26">
        <f>IF(F156="","",S156-I156)</f>
        <v/>
      </c>
      <c r="U156" s="17">
        <f>IF(F156="","",IF(S156&lt;=0,"n. a.",1-I156/S156))</f>
        <v/>
      </c>
      <c r="V156" s="27">
        <f>IF(F156="","",Stichtag-IF(E156="",StdFrist,MAX(StdFrist,E156)))</f>
        <v/>
      </c>
      <c r="W156" s="27">
        <f>IF(L156="Schlüsselkunde",V156-14,"")</f>
        <v/>
      </c>
      <c r="X156" s="25" t="n"/>
      <c r="Y156" s="13" t="n"/>
      <c r="Z156" s="25" t="n"/>
      <c r="AA156" s="25" t="n"/>
      <c r="AB156" s="25" t="n"/>
    </row>
    <row r="157">
      <c r="A157" s="25" t="n"/>
      <c r="B157" s="25" t="n"/>
      <c r="C157" s="25" t="n"/>
      <c r="D157" s="25" t="n"/>
      <c r="E157" s="15" t="n"/>
      <c r="F157" s="14" t="n"/>
      <c r="G157" s="14" t="n"/>
      <c r="H157" s="14" t="n"/>
      <c r="I157" s="26">
        <f>IF(F157="","",F157-G157)</f>
        <v/>
      </c>
      <c r="J157" s="26">
        <f>IF(F157="","",I157-H157)</f>
        <v/>
      </c>
      <c r="K157" s="17">
        <f>IF(OR(F157="",F157=0),"",J157/F157)</f>
        <v/>
      </c>
      <c r="L157" s="7">
        <f>IF(F157="","",IF(F157&gt;=SchwelleUmsatz,"Schlüsselkunde",IF(K157&lt;SchwelleMarge,"Marge kritisch","Standard")))</f>
        <v/>
      </c>
      <c r="M157" s="12">
        <f>IF(OR(F157="",F157=0),"",KostenSteigerung*G157/F157)</f>
        <v/>
      </c>
      <c r="N157" s="12">
        <f>IF(F157="","",KostenSteigerung)</f>
        <v/>
      </c>
      <c r="O157" s="17">
        <f>IF(F157="","",IF(L157="Marge kritisch",StdErhoehung+ZuschlagKritisch,StdErhoehung))</f>
        <v/>
      </c>
      <c r="P157" s="13" t="n"/>
      <c r="Q157" s="17">
        <f>IF(F157="","",IF(P157="",O157,P157))</f>
        <v/>
      </c>
      <c r="R157" s="26">
        <f>IF(F157="","",F157*(1+Q157))</f>
        <v/>
      </c>
      <c r="S157" s="26">
        <f>IF(F157="","",R157-G157*(1+KostenSteigerung))</f>
        <v/>
      </c>
      <c r="T157" s="26">
        <f>IF(F157="","",S157-I157)</f>
        <v/>
      </c>
      <c r="U157" s="17">
        <f>IF(F157="","",IF(S157&lt;=0,"n. a.",1-I157/S157))</f>
        <v/>
      </c>
      <c r="V157" s="27">
        <f>IF(F157="","",Stichtag-IF(E157="",StdFrist,MAX(StdFrist,E157)))</f>
        <v/>
      </c>
      <c r="W157" s="27">
        <f>IF(L157="Schlüsselkunde",V157-14,"")</f>
        <v/>
      </c>
      <c r="X157" s="25" t="n"/>
      <c r="Y157" s="13" t="n"/>
      <c r="Z157" s="25" t="n"/>
      <c r="AA157" s="25" t="n"/>
      <c r="AB157" s="25" t="n"/>
    </row>
    <row r="158">
      <c r="A158" s="25" t="n"/>
      <c r="B158" s="25" t="n"/>
      <c r="C158" s="25" t="n"/>
      <c r="D158" s="25" t="n"/>
      <c r="E158" s="15" t="n"/>
      <c r="F158" s="14" t="n"/>
      <c r="G158" s="14" t="n"/>
      <c r="H158" s="14" t="n"/>
      <c r="I158" s="26">
        <f>IF(F158="","",F158-G158)</f>
        <v/>
      </c>
      <c r="J158" s="26">
        <f>IF(F158="","",I158-H158)</f>
        <v/>
      </c>
      <c r="K158" s="17">
        <f>IF(OR(F158="",F158=0),"",J158/F158)</f>
        <v/>
      </c>
      <c r="L158" s="7">
        <f>IF(F158="","",IF(F158&gt;=SchwelleUmsatz,"Schlüsselkunde",IF(K158&lt;SchwelleMarge,"Marge kritisch","Standard")))</f>
        <v/>
      </c>
      <c r="M158" s="12">
        <f>IF(OR(F158="",F158=0),"",KostenSteigerung*G158/F158)</f>
        <v/>
      </c>
      <c r="N158" s="12">
        <f>IF(F158="","",KostenSteigerung)</f>
        <v/>
      </c>
      <c r="O158" s="17">
        <f>IF(F158="","",IF(L158="Marge kritisch",StdErhoehung+ZuschlagKritisch,StdErhoehung))</f>
        <v/>
      </c>
      <c r="P158" s="13" t="n"/>
      <c r="Q158" s="17">
        <f>IF(F158="","",IF(P158="",O158,P158))</f>
        <v/>
      </c>
      <c r="R158" s="26">
        <f>IF(F158="","",F158*(1+Q158))</f>
        <v/>
      </c>
      <c r="S158" s="26">
        <f>IF(F158="","",R158-G158*(1+KostenSteigerung))</f>
        <v/>
      </c>
      <c r="T158" s="26">
        <f>IF(F158="","",S158-I158)</f>
        <v/>
      </c>
      <c r="U158" s="17">
        <f>IF(F158="","",IF(S158&lt;=0,"n. a.",1-I158/S158))</f>
        <v/>
      </c>
      <c r="V158" s="27">
        <f>IF(F158="","",Stichtag-IF(E158="",StdFrist,MAX(StdFrist,E158)))</f>
        <v/>
      </c>
      <c r="W158" s="27">
        <f>IF(L158="Schlüsselkunde",V158-14,"")</f>
        <v/>
      </c>
      <c r="X158" s="25" t="n"/>
      <c r="Y158" s="13" t="n"/>
      <c r="Z158" s="25" t="n"/>
      <c r="AA158" s="25" t="n"/>
      <c r="AB158" s="25" t="n"/>
    </row>
    <row r="159">
      <c r="A159" s="25" t="n"/>
      <c r="B159" s="25" t="n"/>
      <c r="C159" s="25" t="n"/>
      <c r="D159" s="25" t="n"/>
      <c r="E159" s="15" t="n"/>
      <c r="F159" s="14" t="n"/>
      <c r="G159" s="14" t="n"/>
      <c r="H159" s="14" t="n"/>
      <c r="I159" s="26">
        <f>IF(F159="","",F159-G159)</f>
        <v/>
      </c>
      <c r="J159" s="26">
        <f>IF(F159="","",I159-H159)</f>
        <v/>
      </c>
      <c r="K159" s="17">
        <f>IF(OR(F159="",F159=0),"",J159/F159)</f>
        <v/>
      </c>
      <c r="L159" s="7">
        <f>IF(F159="","",IF(F159&gt;=SchwelleUmsatz,"Schlüsselkunde",IF(K159&lt;SchwelleMarge,"Marge kritisch","Standard")))</f>
        <v/>
      </c>
      <c r="M159" s="12">
        <f>IF(OR(F159="",F159=0),"",KostenSteigerung*G159/F159)</f>
        <v/>
      </c>
      <c r="N159" s="12">
        <f>IF(F159="","",KostenSteigerung)</f>
        <v/>
      </c>
      <c r="O159" s="17">
        <f>IF(F159="","",IF(L159="Marge kritisch",StdErhoehung+ZuschlagKritisch,StdErhoehung))</f>
        <v/>
      </c>
      <c r="P159" s="13" t="n"/>
      <c r="Q159" s="17">
        <f>IF(F159="","",IF(P159="",O159,P159))</f>
        <v/>
      </c>
      <c r="R159" s="26">
        <f>IF(F159="","",F159*(1+Q159))</f>
        <v/>
      </c>
      <c r="S159" s="26">
        <f>IF(F159="","",R159-G159*(1+KostenSteigerung))</f>
        <v/>
      </c>
      <c r="T159" s="26">
        <f>IF(F159="","",S159-I159)</f>
        <v/>
      </c>
      <c r="U159" s="17">
        <f>IF(F159="","",IF(S159&lt;=0,"n. a.",1-I159/S159))</f>
        <v/>
      </c>
      <c r="V159" s="27">
        <f>IF(F159="","",Stichtag-IF(E159="",StdFrist,MAX(StdFrist,E159)))</f>
        <v/>
      </c>
      <c r="W159" s="27">
        <f>IF(L159="Schlüsselkunde",V159-14,"")</f>
        <v/>
      </c>
      <c r="X159" s="25" t="n"/>
      <c r="Y159" s="13" t="n"/>
      <c r="Z159" s="25" t="n"/>
      <c r="AA159" s="25" t="n"/>
      <c r="AB159" s="25" t="n"/>
    </row>
    <row r="160">
      <c r="A160" s="25" t="n"/>
      <c r="B160" s="25" t="n"/>
      <c r="C160" s="25" t="n"/>
      <c r="D160" s="25" t="n"/>
      <c r="E160" s="15" t="n"/>
      <c r="F160" s="14" t="n"/>
      <c r="G160" s="14" t="n"/>
      <c r="H160" s="14" t="n"/>
      <c r="I160" s="26">
        <f>IF(F160="","",F160-G160)</f>
        <v/>
      </c>
      <c r="J160" s="26">
        <f>IF(F160="","",I160-H160)</f>
        <v/>
      </c>
      <c r="K160" s="17">
        <f>IF(OR(F160="",F160=0),"",J160/F160)</f>
        <v/>
      </c>
      <c r="L160" s="7">
        <f>IF(F160="","",IF(F160&gt;=SchwelleUmsatz,"Schlüsselkunde",IF(K160&lt;SchwelleMarge,"Marge kritisch","Standard")))</f>
        <v/>
      </c>
      <c r="M160" s="12">
        <f>IF(OR(F160="",F160=0),"",KostenSteigerung*G160/F160)</f>
        <v/>
      </c>
      <c r="N160" s="12">
        <f>IF(F160="","",KostenSteigerung)</f>
        <v/>
      </c>
      <c r="O160" s="17">
        <f>IF(F160="","",IF(L160="Marge kritisch",StdErhoehung+ZuschlagKritisch,StdErhoehung))</f>
        <v/>
      </c>
      <c r="P160" s="13" t="n"/>
      <c r="Q160" s="17">
        <f>IF(F160="","",IF(P160="",O160,P160))</f>
        <v/>
      </c>
      <c r="R160" s="26">
        <f>IF(F160="","",F160*(1+Q160))</f>
        <v/>
      </c>
      <c r="S160" s="26">
        <f>IF(F160="","",R160-G160*(1+KostenSteigerung))</f>
        <v/>
      </c>
      <c r="T160" s="26">
        <f>IF(F160="","",S160-I160)</f>
        <v/>
      </c>
      <c r="U160" s="17">
        <f>IF(F160="","",IF(S160&lt;=0,"n. a.",1-I160/S160))</f>
        <v/>
      </c>
      <c r="V160" s="27">
        <f>IF(F160="","",Stichtag-IF(E160="",StdFrist,MAX(StdFrist,E160)))</f>
        <v/>
      </c>
      <c r="W160" s="27">
        <f>IF(L160="Schlüsselkunde",V160-14,"")</f>
        <v/>
      </c>
      <c r="X160" s="25" t="n"/>
      <c r="Y160" s="13" t="n"/>
      <c r="Z160" s="25" t="n"/>
      <c r="AA160" s="25" t="n"/>
      <c r="AB160" s="25" t="n"/>
    </row>
    <row r="161">
      <c r="A161" s="25" t="n"/>
      <c r="B161" s="25" t="n"/>
      <c r="C161" s="25" t="n"/>
      <c r="D161" s="25" t="n"/>
      <c r="E161" s="15" t="n"/>
      <c r="F161" s="14" t="n"/>
      <c r="G161" s="14" t="n"/>
      <c r="H161" s="14" t="n"/>
      <c r="I161" s="26">
        <f>IF(F161="","",F161-G161)</f>
        <v/>
      </c>
      <c r="J161" s="26">
        <f>IF(F161="","",I161-H161)</f>
        <v/>
      </c>
      <c r="K161" s="17">
        <f>IF(OR(F161="",F161=0),"",J161/F161)</f>
        <v/>
      </c>
      <c r="L161" s="7">
        <f>IF(F161="","",IF(F161&gt;=SchwelleUmsatz,"Schlüsselkunde",IF(K161&lt;SchwelleMarge,"Marge kritisch","Standard")))</f>
        <v/>
      </c>
      <c r="M161" s="12">
        <f>IF(OR(F161="",F161=0),"",KostenSteigerung*G161/F161)</f>
        <v/>
      </c>
      <c r="N161" s="12">
        <f>IF(F161="","",KostenSteigerung)</f>
        <v/>
      </c>
      <c r="O161" s="17">
        <f>IF(F161="","",IF(L161="Marge kritisch",StdErhoehung+ZuschlagKritisch,StdErhoehung))</f>
        <v/>
      </c>
      <c r="P161" s="13" t="n"/>
      <c r="Q161" s="17">
        <f>IF(F161="","",IF(P161="",O161,P161))</f>
        <v/>
      </c>
      <c r="R161" s="26">
        <f>IF(F161="","",F161*(1+Q161))</f>
        <v/>
      </c>
      <c r="S161" s="26">
        <f>IF(F161="","",R161-G161*(1+KostenSteigerung))</f>
        <v/>
      </c>
      <c r="T161" s="26">
        <f>IF(F161="","",S161-I161)</f>
        <v/>
      </c>
      <c r="U161" s="17">
        <f>IF(F161="","",IF(S161&lt;=0,"n. a.",1-I161/S161))</f>
        <v/>
      </c>
      <c r="V161" s="27">
        <f>IF(F161="","",Stichtag-IF(E161="",StdFrist,MAX(StdFrist,E161)))</f>
        <v/>
      </c>
      <c r="W161" s="27">
        <f>IF(L161="Schlüsselkunde",V161-14,"")</f>
        <v/>
      </c>
      <c r="X161" s="25" t="n"/>
      <c r="Y161" s="13" t="n"/>
      <c r="Z161" s="25" t="n"/>
      <c r="AA161" s="25" t="n"/>
      <c r="AB161" s="25" t="n"/>
    </row>
    <row r="162">
      <c r="A162" s="25" t="n"/>
      <c r="B162" s="25" t="n"/>
      <c r="C162" s="25" t="n"/>
      <c r="D162" s="25" t="n"/>
      <c r="E162" s="15" t="n"/>
      <c r="F162" s="14" t="n"/>
      <c r="G162" s="14" t="n"/>
      <c r="H162" s="14" t="n"/>
      <c r="I162" s="26">
        <f>IF(F162="","",F162-G162)</f>
        <v/>
      </c>
      <c r="J162" s="26">
        <f>IF(F162="","",I162-H162)</f>
        <v/>
      </c>
      <c r="K162" s="17">
        <f>IF(OR(F162="",F162=0),"",J162/F162)</f>
        <v/>
      </c>
      <c r="L162" s="7">
        <f>IF(F162="","",IF(F162&gt;=SchwelleUmsatz,"Schlüsselkunde",IF(K162&lt;SchwelleMarge,"Marge kritisch","Standard")))</f>
        <v/>
      </c>
      <c r="M162" s="12">
        <f>IF(OR(F162="",F162=0),"",KostenSteigerung*G162/F162)</f>
        <v/>
      </c>
      <c r="N162" s="12">
        <f>IF(F162="","",KostenSteigerung)</f>
        <v/>
      </c>
      <c r="O162" s="17">
        <f>IF(F162="","",IF(L162="Marge kritisch",StdErhoehung+ZuschlagKritisch,StdErhoehung))</f>
        <v/>
      </c>
      <c r="P162" s="13" t="n"/>
      <c r="Q162" s="17">
        <f>IF(F162="","",IF(P162="",O162,P162))</f>
        <v/>
      </c>
      <c r="R162" s="26">
        <f>IF(F162="","",F162*(1+Q162))</f>
        <v/>
      </c>
      <c r="S162" s="26">
        <f>IF(F162="","",R162-G162*(1+KostenSteigerung))</f>
        <v/>
      </c>
      <c r="T162" s="26">
        <f>IF(F162="","",S162-I162)</f>
        <v/>
      </c>
      <c r="U162" s="17">
        <f>IF(F162="","",IF(S162&lt;=0,"n. a.",1-I162/S162))</f>
        <v/>
      </c>
      <c r="V162" s="27">
        <f>IF(F162="","",Stichtag-IF(E162="",StdFrist,MAX(StdFrist,E162)))</f>
        <v/>
      </c>
      <c r="W162" s="27">
        <f>IF(L162="Schlüsselkunde",V162-14,"")</f>
        <v/>
      </c>
      <c r="X162" s="25" t="n"/>
      <c r="Y162" s="13" t="n"/>
      <c r="Z162" s="25" t="n"/>
      <c r="AA162" s="25" t="n"/>
      <c r="AB162" s="25" t="n"/>
    </row>
    <row r="163">
      <c r="A163" s="25" t="n"/>
      <c r="B163" s="25" t="n"/>
      <c r="C163" s="25" t="n"/>
      <c r="D163" s="25" t="n"/>
      <c r="E163" s="15" t="n"/>
      <c r="F163" s="14" t="n"/>
      <c r="G163" s="14" t="n"/>
      <c r="H163" s="14" t="n"/>
      <c r="I163" s="26">
        <f>IF(F163="","",F163-G163)</f>
        <v/>
      </c>
      <c r="J163" s="26">
        <f>IF(F163="","",I163-H163)</f>
        <v/>
      </c>
      <c r="K163" s="17">
        <f>IF(OR(F163="",F163=0),"",J163/F163)</f>
        <v/>
      </c>
      <c r="L163" s="7">
        <f>IF(F163="","",IF(F163&gt;=SchwelleUmsatz,"Schlüsselkunde",IF(K163&lt;SchwelleMarge,"Marge kritisch","Standard")))</f>
        <v/>
      </c>
      <c r="M163" s="12">
        <f>IF(OR(F163="",F163=0),"",KostenSteigerung*G163/F163)</f>
        <v/>
      </c>
      <c r="N163" s="12">
        <f>IF(F163="","",KostenSteigerung)</f>
        <v/>
      </c>
      <c r="O163" s="17">
        <f>IF(F163="","",IF(L163="Marge kritisch",StdErhoehung+ZuschlagKritisch,StdErhoehung))</f>
        <v/>
      </c>
      <c r="P163" s="13" t="n"/>
      <c r="Q163" s="17">
        <f>IF(F163="","",IF(P163="",O163,P163))</f>
        <v/>
      </c>
      <c r="R163" s="26">
        <f>IF(F163="","",F163*(1+Q163))</f>
        <v/>
      </c>
      <c r="S163" s="26">
        <f>IF(F163="","",R163-G163*(1+KostenSteigerung))</f>
        <v/>
      </c>
      <c r="T163" s="26">
        <f>IF(F163="","",S163-I163)</f>
        <v/>
      </c>
      <c r="U163" s="17">
        <f>IF(F163="","",IF(S163&lt;=0,"n. a.",1-I163/S163))</f>
        <v/>
      </c>
      <c r="V163" s="27">
        <f>IF(F163="","",Stichtag-IF(E163="",StdFrist,MAX(StdFrist,E163)))</f>
        <v/>
      </c>
      <c r="W163" s="27">
        <f>IF(L163="Schlüsselkunde",V163-14,"")</f>
        <v/>
      </c>
      <c r="X163" s="25" t="n"/>
      <c r="Y163" s="13" t="n"/>
      <c r="Z163" s="25" t="n"/>
      <c r="AA163" s="25" t="n"/>
      <c r="AB163" s="25" t="n"/>
    </row>
    <row r="164">
      <c r="A164" s="25" t="n"/>
      <c r="B164" s="25" t="n"/>
      <c r="C164" s="25" t="n"/>
      <c r="D164" s="25" t="n"/>
      <c r="E164" s="15" t="n"/>
      <c r="F164" s="14" t="n"/>
      <c r="G164" s="14" t="n"/>
      <c r="H164" s="14" t="n"/>
      <c r="I164" s="26">
        <f>IF(F164="","",F164-G164)</f>
        <v/>
      </c>
      <c r="J164" s="26">
        <f>IF(F164="","",I164-H164)</f>
        <v/>
      </c>
      <c r="K164" s="17">
        <f>IF(OR(F164="",F164=0),"",J164/F164)</f>
        <v/>
      </c>
      <c r="L164" s="7">
        <f>IF(F164="","",IF(F164&gt;=SchwelleUmsatz,"Schlüsselkunde",IF(K164&lt;SchwelleMarge,"Marge kritisch","Standard")))</f>
        <v/>
      </c>
      <c r="M164" s="12">
        <f>IF(OR(F164="",F164=0),"",KostenSteigerung*G164/F164)</f>
        <v/>
      </c>
      <c r="N164" s="12">
        <f>IF(F164="","",KostenSteigerung)</f>
        <v/>
      </c>
      <c r="O164" s="17">
        <f>IF(F164="","",IF(L164="Marge kritisch",StdErhoehung+ZuschlagKritisch,StdErhoehung))</f>
        <v/>
      </c>
      <c r="P164" s="13" t="n"/>
      <c r="Q164" s="17">
        <f>IF(F164="","",IF(P164="",O164,P164))</f>
        <v/>
      </c>
      <c r="R164" s="26">
        <f>IF(F164="","",F164*(1+Q164))</f>
        <v/>
      </c>
      <c r="S164" s="26">
        <f>IF(F164="","",R164-G164*(1+KostenSteigerung))</f>
        <v/>
      </c>
      <c r="T164" s="26">
        <f>IF(F164="","",S164-I164)</f>
        <v/>
      </c>
      <c r="U164" s="17">
        <f>IF(F164="","",IF(S164&lt;=0,"n. a.",1-I164/S164))</f>
        <v/>
      </c>
      <c r="V164" s="27">
        <f>IF(F164="","",Stichtag-IF(E164="",StdFrist,MAX(StdFrist,E164)))</f>
        <v/>
      </c>
      <c r="W164" s="27">
        <f>IF(L164="Schlüsselkunde",V164-14,"")</f>
        <v/>
      </c>
      <c r="X164" s="25" t="n"/>
      <c r="Y164" s="13" t="n"/>
      <c r="Z164" s="25" t="n"/>
      <c r="AA164" s="25" t="n"/>
      <c r="AB164" s="25" t="n"/>
    </row>
    <row r="165">
      <c r="A165" s="25" t="n"/>
      <c r="B165" s="25" t="n"/>
      <c r="C165" s="25" t="n"/>
      <c r="D165" s="25" t="n"/>
      <c r="E165" s="15" t="n"/>
      <c r="F165" s="14" t="n"/>
      <c r="G165" s="14" t="n"/>
      <c r="H165" s="14" t="n"/>
      <c r="I165" s="26">
        <f>IF(F165="","",F165-G165)</f>
        <v/>
      </c>
      <c r="J165" s="26">
        <f>IF(F165="","",I165-H165)</f>
        <v/>
      </c>
      <c r="K165" s="17">
        <f>IF(OR(F165="",F165=0),"",J165/F165)</f>
        <v/>
      </c>
      <c r="L165" s="7">
        <f>IF(F165="","",IF(F165&gt;=SchwelleUmsatz,"Schlüsselkunde",IF(K165&lt;SchwelleMarge,"Marge kritisch","Standard")))</f>
        <v/>
      </c>
      <c r="M165" s="12">
        <f>IF(OR(F165="",F165=0),"",KostenSteigerung*G165/F165)</f>
        <v/>
      </c>
      <c r="N165" s="12">
        <f>IF(F165="","",KostenSteigerung)</f>
        <v/>
      </c>
      <c r="O165" s="17">
        <f>IF(F165="","",IF(L165="Marge kritisch",StdErhoehung+ZuschlagKritisch,StdErhoehung))</f>
        <v/>
      </c>
      <c r="P165" s="13" t="n"/>
      <c r="Q165" s="17">
        <f>IF(F165="","",IF(P165="",O165,P165))</f>
        <v/>
      </c>
      <c r="R165" s="26">
        <f>IF(F165="","",F165*(1+Q165))</f>
        <v/>
      </c>
      <c r="S165" s="26">
        <f>IF(F165="","",R165-G165*(1+KostenSteigerung))</f>
        <v/>
      </c>
      <c r="T165" s="26">
        <f>IF(F165="","",S165-I165)</f>
        <v/>
      </c>
      <c r="U165" s="17">
        <f>IF(F165="","",IF(S165&lt;=0,"n. a.",1-I165/S165))</f>
        <v/>
      </c>
      <c r="V165" s="27">
        <f>IF(F165="","",Stichtag-IF(E165="",StdFrist,MAX(StdFrist,E165)))</f>
        <v/>
      </c>
      <c r="W165" s="27">
        <f>IF(L165="Schlüsselkunde",V165-14,"")</f>
        <v/>
      </c>
      <c r="X165" s="25" t="n"/>
      <c r="Y165" s="13" t="n"/>
      <c r="Z165" s="25" t="n"/>
      <c r="AA165" s="25" t="n"/>
      <c r="AB165" s="25" t="n"/>
    </row>
    <row r="166">
      <c r="A166" s="25" t="n"/>
      <c r="B166" s="25" t="n"/>
      <c r="C166" s="25" t="n"/>
      <c r="D166" s="25" t="n"/>
      <c r="E166" s="15" t="n"/>
      <c r="F166" s="14" t="n"/>
      <c r="G166" s="14" t="n"/>
      <c r="H166" s="14" t="n"/>
      <c r="I166" s="26">
        <f>IF(F166="","",F166-G166)</f>
        <v/>
      </c>
      <c r="J166" s="26">
        <f>IF(F166="","",I166-H166)</f>
        <v/>
      </c>
      <c r="K166" s="17">
        <f>IF(OR(F166="",F166=0),"",J166/F166)</f>
        <v/>
      </c>
      <c r="L166" s="7">
        <f>IF(F166="","",IF(F166&gt;=SchwelleUmsatz,"Schlüsselkunde",IF(K166&lt;SchwelleMarge,"Marge kritisch","Standard")))</f>
        <v/>
      </c>
      <c r="M166" s="12">
        <f>IF(OR(F166="",F166=0),"",KostenSteigerung*G166/F166)</f>
        <v/>
      </c>
      <c r="N166" s="12">
        <f>IF(F166="","",KostenSteigerung)</f>
        <v/>
      </c>
      <c r="O166" s="17">
        <f>IF(F166="","",IF(L166="Marge kritisch",StdErhoehung+ZuschlagKritisch,StdErhoehung))</f>
        <v/>
      </c>
      <c r="P166" s="13" t="n"/>
      <c r="Q166" s="17">
        <f>IF(F166="","",IF(P166="",O166,P166))</f>
        <v/>
      </c>
      <c r="R166" s="26">
        <f>IF(F166="","",F166*(1+Q166))</f>
        <v/>
      </c>
      <c r="S166" s="26">
        <f>IF(F166="","",R166-G166*(1+KostenSteigerung))</f>
        <v/>
      </c>
      <c r="T166" s="26">
        <f>IF(F166="","",S166-I166)</f>
        <v/>
      </c>
      <c r="U166" s="17">
        <f>IF(F166="","",IF(S166&lt;=0,"n. a.",1-I166/S166))</f>
        <v/>
      </c>
      <c r="V166" s="27">
        <f>IF(F166="","",Stichtag-IF(E166="",StdFrist,MAX(StdFrist,E166)))</f>
        <v/>
      </c>
      <c r="W166" s="27">
        <f>IF(L166="Schlüsselkunde",V166-14,"")</f>
        <v/>
      </c>
      <c r="X166" s="25" t="n"/>
      <c r="Y166" s="13" t="n"/>
      <c r="Z166" s="25" t="n"/>
      <c r="AA166" s="25" t="n"/>
      <c r="AB166" s="25" t="n"/>
    </row>
    <row r="167">
      <c r="A167" s="25" t="n"/>
      <c r="B167" s="25" t="n"/>
      <c r="C167" s="25" t="n"/>
      <c r="D167" s="25" t="n"/>
      <c r="E167" s="15" t="n"/>
      <c r="F167" s="14" t="n"/>
      <c r="G167" s="14" t="n"/>
      <c r="H167" s="14" t="n"/>
      <c r="I167" s="26">
        <f>IF(F167="","",F167-G167)</f>
        <v/>
      </c>
      <c r="J167" s="26">
        <f>IF(F167="","",I167-H167)</f>
        <v/>
      </c>
      <c r="K167" s="17">
        <f>IF(OR(F167="",F167=0),"",J167/F167)</f>
        <v/>
      </c>
      <c r="L167" s="7">
        <f>IF(F167="","",IF(F167&gt;=SchwelleUmsatz,"Schlüsselkunde",IF(K167&lt;SchwelleMarge,"Marge kritisch","Standard")))</f>
        <v/>
      </c>
      <c r="M167" s="12">
        <f>IF(OR(F167="",F167=0),"",KostenSteigerung*G167/F167)</f>
        <v/>
      </c>
      <c r="N167" s="12">
        <f>IF(F167="","",KostenSteigerung)</f>
        <v/>
      </c>
      <c r="O167" s="17">
        <f>IF(F167="","",IF(L167="Marge kritisch",StdErhoehung+ZuschlagKritisch,StdErhoehung))</f>
        <v/>
      </c>
      <c r="P167" s="13" t="n"/>
      <c r="Q167" s="17">
        <f>IF(F167="","",IF(P167="",O167,P167))</f>
        <v/>
      </c>
      <c r="R167" s="26">
        <f>IF(F167="","",F167*(1+Q167))</f>
        <v/>
      </c>
      <c r="S167" s="26">
        <f>IF(F167="","",R167-G167*(1+KostenSteigerung))</f>
        <v/>
      </c>
      <c r="T167" s="26">
        <f>IF(F167="","",S167-I167)</f>
        <v/>
      </c>
      <c r="U167" s="17">
        <f>IF(F167="","",IF(S167&lt;=0,"n. a.",1-I167/S167))</f>
        <v/>
      </c>
      <c r="V167" s="27">
        <f>IF(F167="","",Stichtag-IF(E167="",StdFrist,MAX(StdFrist,E167)))</f>
        <v/>
      </c>
      <c r="W167" s="27">
        <f>IF(L167="Schlüsselkunde",V167-14,"")</f>
        <v/>
      </c>
      <c r="X167" s="25" t="n"/>
      <c r="Y167" s="13" t="n"/>
      <c r="Z167" s="25" t="n"/>
      <c r="AA167" s="25" t="n"/>
      <c r="AB167" s="25" t="n"/>
    </row>
    <row r="168">
      <c r="A168" s="25" t="n"/>
      <c r="B168" s="25" t="n"/>
      <c r="C168" s="25" t="n"/>
      <c r="D168" s="25" t="n"/>
      <c r="E168" s="15" t="n"/>
      <c r="F168" s="14" t="n"/>
      <c r="G168" s="14" t="n"/>
      <c r="H168" s="14" t="n"/>
      <c r="I168" s="26">
        <f>IF(F168="","",F168-G168)</f>
        <v/>
      </c>
      <c r="J168" s="26">
        <f>IF(F168="","",I168-H168)</f>
        <v/>
      </c>
      <c r="K168" s="17">
        <f>IF(OR(F168="",F168=0),"",J168/F168)</f>
        <v/>
      </c>
      <c r="L168" s="7">
        <f>IF(F168="","",IF(F168&gt;=SchwelleUmsatz,"Schlüsselkunde",IF(K168&lt;SchwelleMarge,"Marge kritisch","Standard")))</f>
        <v/>
      </c>
      <c r="M168" s="12">
        <f>IF(OR(F168="",F168=0),"",KostenSteigerung*G168/F168)</f>
        <v/>
      </c>
      <c r="N168" s="12">
        <f>IF(F168="","",KostenSteigerung)</f>
        <v/>
      </c>
      <c r="O168" s="17">
        <f>IF(F168="","",IF(L168="Marge kritisch",StdErhoehung+ZuschlagKritisch,StdErhoehung))</f>
        <v/>
      </c>
      <c r="P168" s="13" t="n"/>
      <c r="Q168" s="17">
        <f>IF(F168="","",IF(P168="",O168,P168))</f>
        <v/>
      </c>
      <c r="R168" s="26">
        <f>IF(F168="","",F168*(1+Q168))</f>
        <v/>
      </c>
      <c r="S168" s="26">
        <f>IF(F168="","",R168-G168*(1+KostenSteigerung))</f>
        <v/>
      </c>
      <c r="T168" s="26">
        <f>IF(F168="","",S168-I168)</f>
        <v/>
      </c>
      <c r="U168" s="17">
        <f>IF(F168="","",IF(S168&lt;=0,"n. a.",1-I168/S168))</f>
        <v/>
      </c>
      <c r="V168" s="27">
        <f>IF(F168="","",Stichtag-IF(E168="",StdFrist,MAX(StdFrist,E168)))</f>
        <v/>
      </c>
      <c r="W168" s="27">
        <f>IF(L168="Schlüsselkunde",V168-14,"")</f>
        <v/>
      </c>
      <c r="X168" s="25" t="n"/>
      <c r="Y168" s="13" t="n"/>
      <c r="Z168" s="25" t="n"/>
      <c r="AA168" s="25" t="n"/>
      <c r="AB168" s="25" t="n"/>
    </row>
    <row r="169">
      <c r="A169" s="25" t="n"/>
      <c r="B169" s="25" t="n"/>
      <c r="C169" s="25" t="n"/>
      <c r="D169" s="25" t="n"/>
      <c r="E169" s="15" t="n"/>
      <c r="F169" s="14" t="n"/>
      <c r="G169" s="14" t="n"/>
      <c r="H169" s="14" t="n"/>
      <c r="I169" s="26">
        <f>IF(F169="","",F169-G169)</f>
        <v/>
      </c>
      <c r="J169" s="26">
        <f>IF(F169="","",I169-H169)</f>
        <v/>
      </c>
      <c r="K169" s="17">
        <f>IF(OR(F169="",F169=0),"",J169/F169)</f>
        <v/>
      </c>
      <c r="L169" s="7">
        <f>IF(F169="","",IF(F169&gt;=SchwelleUmsatz,"Schlüsselkunde",IF(K169&lt;SchwelleMarge,"Marge kritisch","Standard")))</f>
        <v/>
      </c>
      <c r="M169" s="12">
        <f>IF(OR(F169="",F169=0),"",KostenSteigerung*G169/F169)</f>
        <v/>
      </c>
      <c r="N169" s="12">
        <f>IF(F169="","",KostenSteigerung)</f>
        <v/>
      </c>
      <c r="O169" s="17">
        <f>IF(F169="","",IF(L169="Marge kritisch",StdErhoehung+ZuschlagKritisch,StdErhoehung))</f>
        <v/>
      </c>
      <c r="P169" s="13" t="n"/>
      <c r="Q169" s="17">
        <f>IF(F169="","",IF(P169="",O169,P169))</f>
        <v/>
      </c>
      <c r="R169" s="26">
        <f>IF(F169="","",F169*(1+Q169))</f>
        <v/>
      </c>
      <c r="S169" s="26">
        <f>IF(F169="","",R169-G169*(1+KostenSteigerung))</f>
        <v/>
      </c>
      <c r="T169" s="26">
        <f>IF(F169="","",S169-I169)</f>
        <v/>
      </c>
      <c r="U169" s="17">
        <f>IF(F169="","",IF(S169&lt;=0,"n. a.",1-I169/S169))</f>
        <v/>
      </c>
      <c r="V169" s="27">
        <f>IF(F169="","",Stichtag-IF(E169="",StdFrist,MAX(StdFrist,E169)))</f>
        <v/>
      </c>
      <c r="W169" s="27">
        <f>IF(L169="Schlüsselkunde",V169-14,"")</f>
        <v/>
      </c>
      <c r="X169" s="25" t="n"/>
      <c r="Y169" s="13" t="n"/>
      <c r="Z169" s="25" t="n"/>
      <c r="AA169" s="25" t="n"/>
      <c r="AB169" s="25" t="n"/>
    </row>
    <row r="170">
      <c r="A170" s="25" t="n"/>
      <c r="B170" s="25" t="n"/>
      <c r="C170" s="25" t="n"/>
      <c r="D170" s="25" t="n"/>
      <c r="E170" s="15" t="n"/>
      <c r="F170" s="14" t="n"/>
      <c r="G170" s="14" t="n"/>
      <c r="H170" s="14" t="n"/>
      <c r="I170" s="26">
        <f>IF(F170="","",F170-G170)</f>
        <v/>
      </c>
      <c r="J170" s="26">
        <f>IF(F170="","",I170-H170)</f>
        <v/>
      </c>
      <c r="K170" s="17">
        <f>IF(OR(F170="",F170=0),"",J170/F170)</f>
        <v/>
      </c>
      <c r="L170" s="7">
        <f>IF(F170="","",IF(F170&gt;=SchwelleUmsatz,"Schlüsselkunde",IF(K170&lt;SchwelleMarge,"Marge kritisch","Standard")))</f>
        <v/>
      </c>
      <c r="M170" s="12">
        <f>IF(OR(F170="",F170=0),"",KostenSteigerung*G170/F170)</f>
        <v/>
      </c>
      <c r="N170" s="12">
        <f>IF(F170="","",KostenSteigerung)</f>
        <v/>
      </c>
      <c r="O170" s="17">
        <f>IF(F170="","",IF(L170="Marge kritisch",StdErhoehung+ZuschlagKritisch,StdErhoehung))</f>
        <v/>
      </c>
      <c r="P170" s="13" t="n"/>
      <c r="Q170" s="17">
        <f>IF(F170="","",IF(P170="",O170,P170))</f>
        <v/>
      </c>
      <c r="R170" s="26">
        <f>IF(F170="","",F170*(1+Q170))</f>
        <v/>
      </c>
      <c r="S170" s="26">
        <f>IF(F170="","",R170-G170*(1+KostenSteigerung))</f>
        <v/>
      </c>
      <c r="T170" s="26">
        <f>IF(F170="","",S170-I170)</f>
        <v/>
      </c>
      <c r="U170" s="17">
        <f>IF(F170="","",IF(S170&lt;=0,"n. a.",1-I170/S170))</f>
        <v/>
      </c>
      <c r="V170" s="27">
        <f>IF(F170="","",Stichtag-IF(E170="",StdFrist,MAX(StdFrist,E170)))</f>
        <v/>
      </c>
      <c r="W170" s="27">
        <f>IF(L170="Schlüsselkunde",V170-14,"")</f>
        <v/>
      </c>
      <c r="X170" s="25" t="n"/>
      <c r="Y170" s="13" t="n"/>
      <c r="Z170" s="25" t="n"/>
      <c r="AA170" s="25" t="n"/>
      <c r="AB170" s="25" t="n"/>
    </row>
    <row r="171">
      <c r="A171" s="25" t="n"/>
      <c r="B171" s="25" t="n"/>
      <c r="C171" s="25" t="n"/>
      <c r="D171" s="25" t="n"/>
      <c r="E171" s="15" t="n"/>
      <c r="F171" s="14" t="n"/>
      <c r="G171" s="14" t="n"/>
      <c r="H171" s="14" t="n"/>
      <c r="I171" s="26">
        <f>IF(F171="","",F171-G171)</f>
        <v/>
      </c>
      <c r="J171" s="26">
        <f>IF(F171="","",I171-H171)</f>
        <v/>
      </c>
      <c r="K171" s="17">
        <f>IF(OR(F171="",F171=0),"",J171/F171)</f>
        <v/>
      </c>
      <c r="L171" s="7">
        <f>IF(F171="","",IF(F171&gt;=SchwelleUmsatz,"Schlüsselkunde",IF(K171&lt;SchwelleMarge,"Marge kritisch","Standard")))</f>
        <v/>
      </c>
      <c r="M171" s="12">
        <f>IF(OR(F171="",F171=0),"",KostenSteigerung*G171/F171)</f>
        <v/>
      </c>
      <c r="N171" s="12">
        <f>IF(F171="","",KostenSteigerung)</f>
        <v/>
      </c>
      <c r="O171" s="17">
        <f>IF(F171="","",IF(L171="Marge kritisch",StdErhoehung+ZuschlagKritisch,StdErhoehung))</f>
        <v/>
      </c>
      <c r="P171" s="13" t="n"/>
      <c r="Q171" s="17">
        <f>IF(F171="","",IF(P171="",O171,P171))</f>
        <v/>
      </c>
      <c r="R171" s="26">
        <f>IF(F171="","",F171*(1+Q171))</f>
        <v/>
      </c>
      <c r="S171" s="26">
        <f>IF(F171="","",R171-G171*(1+KostenSteigerung))</f>
        <v/>
      </c>
      <c r="T171" s="26">
        <f>IF(F171="","",S171-I171)</f>
        <v/>
      </c>
      <c r="U171" s="17">
        <f>IF(F171="","",IF(S171&lt;=0,"n. a.",1-I171/S171))</f>
        <v/>
      </c>
      <c r="V171" s="27">
        <f>IF(F171="","",Stichtag-IF(E171="",StdFrist,MAX(StdFrist,E171)))</f>
        <v/>
      </c>
      <c r="W171" s="27">
        <f>IF(L171="Schlüsselkunde",V171-14,"")</f>
        <v/>
      </c>
      <c r="X171" s="25" t="n"/>
      <c r="Y171" s="13" t="n"/>
      <c r="Z171" s="25" t="n"/>
      <c r="AA171" s="25" t="n"/>
      <c r="AB171" s="25" t="n"/>
    </row>
    <row r="172">
      <c r="A172" s="25" t="n"/>
      <c r="B172" s="25" t="n"/>
      <c r="C172" s="25" t="n"/>
      <c r="D172" s="25" t="n"/>
      <c r="E172" s="15" t="n"/>
      <c r="F172" s="14" t="n"/>
      <c r="G172" s="14" t="n"/>
      <c r="H172" s="14" t="n"/>
      <c r="I172" s="26">
        <f>IF(F172="","",F172-G172)</f>
        <v/>
      </c>
      <c r="J172" s="26">
        <f>IF(F172="","",I172-H172)</f>
        <v/>
      </c>
      <c r="K172" s="17">
        <f>IF(OR(F172="",F172=0),"",J172/F172)</f>
        <v/>
      </c>
      <c r="L172" s="7">
        <f>IF(F172="","",IF(F172&gt;=SchwelleUmsatz,"Schlüsselkunde",IF(K172&lt;SchwelleMarge,"Marge kritisch","Standard")))</f>
        <v/>
      </c>
      <c r="M172" s="12">
        <f>IF(OR(F172="",F172=0),"",KostenSteigerung*G172/F172)</f>
        <v/>
      </c>
      <c r="N172" s="12">
        <f>IF(F172="","",KostenSteigerung)</f>
        <v/>
      </c>
      <c r="O172" s="17">
        <f>IF(F172="","",IF(L172="Marge kritisch",StdErhoehung+ZuschlagKritisch,StdErhoehung))</f>
        <v/>
      </c>
      <c r="P172" s="13" t="n"/>
      <c r="Q172" s="17">
        <f>IF(F172="","",IF(P172="",O172,P172))</f>
        <v/>
      </c>
      <c r="R172" s="26">
        <f>IF(F172="","",F172*(1+Q172))</f>
        <v/>
      </c>
      <c r="S172" s="26">
        <f>IF(F172="","",R172-G172*(1+KostenSteigerung))</f>
        <v/>
      </c>
      <c r="T172" s="26">
        <f>IF(F172="","",S172-I172)</f>
        <v/>
      </c>
      <c r="U172" s="17">
        <f>IF(F172="","",IF(S172&lt;=0,"n. a.",1-I172/S172))</f>
        <v/>
      </c>
      <c r="V172" s="27">
        <f>IF(F172="","",Stichtag-IF(E172="",StdFrist,MAX(StdFrist,E172)))</f>
        <v/>
      </c>
      <c r="W172" s="27">
        <f>IF(L172="Schlüsselkunde",V172-14,"")</f>
        <v/>
      </c>
      <c r="X172" s="25" t="n"/>
      <c r="Y172" s="13" t="n"/>
      <c r="Z172" s="25" t="n"/>
      <c r="AA172" s="25" t="n"/>
      <c r="AB172" s="25" t="n"/>
    </row>
    <row r="173">
      <c r="A173" s="25" t="n"/>
      <c r="B173" s="25" t="n"/>
      <c r="C173" s="25" t="n"/>
      <c r="D173" s="25" t="n"/>
      <c r="E173" s="15" t="n"/>
      <c r="F173" s="14" t="n"/>
      <c r="G173" s="14" t="n"/>
      <c r="H173" s="14" t="n"/>
      <c r="I173" s="26">
        <f>IF(F173="","",F173-G173)</f>
        <v/>
      </c>
      <c r="J173" s="26">
        <f>IF(F173="","",I173-H173)</f>
        <v/>
      </c>
      <c r="K173" s="17">
        <f>IF(OR(F173="",F173=0),"",J173/F173)</f>
        <v/>
      </c>
      <c r="L173" s="7">
        <f>IF(F173="","",IF(F173&gt;=SchwelleUmsatz,"Schlüsselkunde",IF(K173&lt;SchwelleMarge,"Marge kritisch","Standard")))</f>
        <v/>
      </c>
      <c r="M173" s="12">
        <f>IF(OR(F173="",F173=0),"",KostenSteigerung*G173/F173)</f>
        <v/>
      </c>
      <c r="N173" s="12">
        <f>IF(F173="","",KostenSteigerung)</f>
        <v/>
      </c>
      <c r="O173" s="17">
        <f>IF(F173="","",IF(L173="Marge kritisch",StdErhoehung+ZuschlagKritisch,StdErhoehung))</f>
        <v/>
      </c>
      <c r="P173" s="13" t="n"/>
      <c r="Q173" s="17">
        <f>IF(F173="","",IF(P173="",O173,P173))</f>
        <v/>
      </c>
      <c r="R173" s="26">
        <f>IF(F173="","",F173*(1+Q173))</f>
        <v/>
      </c>
      <c r="S173" s="26">
        <f>IF(F173="","",R173-G173*(1+KostenSteigerung))</f>
        <v/>
      </c>
      <c r="T173" s="26">
        <f>IF(F173="","",S173-I173)</f>
        <v/>
      </c>
      <c r="U173" s="17">
        <f>IF(F173="","",IF(S173&lt;=0,"n. a.",1-I173/S173))</f>
        <v/>
      </c>
      <c r="V173" s="27">
        <f>IF(F173="","",Stichtag-IF(E173="",StdFrist,MAX(StdFrist,E173)))</f>
        <v/>
      </c>
      <c r="W173" s="27">
        <f>IF(L173="Schlüsselkunde",V173-14,"")</f>
        <v/>
      </c>
      <c r="X173" s="25" t="n"/>
      <c r="Y173" s="13" t="n"/>
      <c r="Z173" s="25" t="n"/>
      <c r="AA173" s="25" t="n"/>
      <c r="AB173" s="25" t="n"/>
    </row>
    <row r="174">
      <c r="A174" s="25" t="n"/>
      <c r="B174" s="25" t="n"/>
      <c r="C174" s="25" t="n"/>
      <c r="D174" s="25" t="n"/>
      <c r="E174" s="15" t="n"/>
      <c r="F174" s="14" t="n"/>
      <c r="G174" s="14" t="n"/>
      <c r="H174" s="14" t="n"/>
      <c r="I174" s="26">
        <f>IF(F174="","",F174-G174)</f>
        <v/>
      </c>
      <c r="J174" s="26">
        <f>IF(F174="","",I174-H174)</f>
        <v/>
      </c>
      <c r="K174" s="17">
        <f>IF(OR(F174="",F174=0),"",J174/F174)</f>
        <v/>
      </c>
      <c r="L174" s="7">
        <f>IF(F174="","",IF(F174&gt;=SchwelleUmsatz,"Schlüsselkunde",IF(K174&lt;SchwelleMarge,"Marge kritisch","Standard")))</f>
        <v/>
      </c>
      <c r="M174" s="12">
        <f>IF(OR(F174="",F174=0),"",KostenSteigerung*G174/F174)</f>
        <v/>
      </c>
      <c r="N174" s="12">
        <f>IF(F174="","",KostenSteigerung)</f>
        <v/>
      </c>
      <c r="O174" s="17">
        <f>IF(F174="","",IF(L174="Marge kritisch",StdErhoehung+ZuschlagKritisch,StdErhoehung))</f>
        <v/>
      </c>
      <c r="P174" s="13" t="n"/>
      <c r="Q174" s="17">
        <f>IF(F174="","",IF(P174="",O174,P174))</f>
        <v/>
      </c>
      <c r="R174" s="26">
        <f>IF(F174="","",F174*(1+Q174))</f>
        <v/>
      </c>
      <c r="S174" s="26">
        <f>IF(F174="","",R174-G174*(1+KostenSteigerung))</f>
        <v/>
      </c>
      <c r="T174" s="26">
        <f>IF(F174="","",S174-I174)</f>
        <v/>
      </c>
      <c r="U174" s="17">
        <f>IF(F174="","",IF(S174&lt;=0,"n. a.",1-I174/S174))</f>
        <v/>
      </c>
      <c r="V174" s="27">
        <f>IF(F174="","",Stichtag-IF(E174="",StdFrist,MAX(StdFrist,E174)))</f>
        <v/>
      </c>
      <c r="W174" s="27">
        <f>IF(L174="Schlüsselkunde",V174-14,"")</f>
        <v/>
      </c>
      <c r="X174" s="25" t="n"/>
      <c r="Y174" s="13" t="n"/>
      <c r="Z174" s="25" t="n"/>
      <c r="AA174" s="25" t="n"/>
      <c r="AB174" s="25" t="n"/>
    </row>
    <row r="175">
      <c r="A175" s="25" t="n"/>
      <c r="B175" s="25" t="n"/>
      <c r="C175" s="25" t="n"/>
      <c r="D175" s="25" t="n"/>
      <c r="E175" s="15" t="n"/>
      <c r="F175" s="14" t="n"/>
      <c r="G175" s="14" t="n"/>
      <c r="H175" s="14" t="n"/>
      <c r="I175" s="26">
        <f>IF(F175="","",F175-G175)</f>
        <v/>
      </c>
      <c r="J175" s="26">
        <f>IF(F175="","",I175-H175)</f>
        <v/>
      </c>
      <c r="K175" s="17">
        <f>IF(OR(F175="",F175=0),"",J175/F175)</f>
        <v/>
      </c>
      <c r="L175" s="7">
        <f>IF(F175="","",IF(F175&gt;=SchwelleUmsatz,"Schlüsselkunde",IF(K175&lt;SchwelleMarge,"Marge kritisch","Standard")))</f>
        <v/>
      </c>
      <c r="M175" s="12">
        <f>IF(OR(F175="",F175=0),"",KostenSteigerung*G175/F175)</f>
        <v/>
      </c>
      <c r="N175" s="12">
        <f>IF(F175="","",KostenSteigerung)</f>
        <v/>
      </c>
      <c r="O175" s="17">
        <f>IF(F175="","",IF(L175="Marge kritisch",StdErhoehung+ZuschlagKritisch,StdErhoehung))</f>
        <v/>
      </c>
      <c r="P175" s="13" t="n"/>
      <c r="Q175" s="17">
        <f>IF(F175="","",IF(P175="",O175,P175))</f>
        <v/>
      </c>
      <c r="R175" s="26">
        <f>IF(F175="","",F175*(1+Q175))</f>
        <v/>
      </c>
      <c r="S175" s="26">
        <f>IF(F175="","",R175-G175*(1+KostenSteigerung))</f>
        <v/>
      </c>
      <c r="T175" s="26">
        <f>IF(F175="","",S175-I175)</f>
        <v/>
      </c>
      <c r="U175" s="17">
        <f>IF(F175="","",IF(S175&lt;=0,"n. a.",1-I175/S175))</f>
        <v/>
      </c>
      <c r="V175" s="27">
        <f>IF(F175="","",Stichtag-IF(E175="",StdFrist,MAX(StdFrist,E175)))</f>
        <v/>
      </c>
      <c r="W175" s="27">
        <f>IF(L175="Schlüsselkunde",V175-14,"")</f>
        <v/>
      </c>
      <c r="X175" s="25" t="n"/>
      <c r="Y175" s="13" t="n"/>
      <c r="Z175" s="25" t="n"/>
      <c r="AA175" s="25" t="n"/>
      <c r="AB175" s="25" t="n"/>
    </row>
    <row r="176">
      <c r="A176" s="25" t="n"/>
      <c r="B176" s="25" t="n"/>
      <c r="C176" s="25" t="n"/>
      <c r="D176" s="25" t="n"/>
      <c r="E176" s="15" t="n"/>
      <c r="F176" s="14" t="n"/>
      <c r="G176" s="14" t="n"/>
      <c r="H176" s="14" t="n"/>
      <c r="I176" s="26">
        <f>IF(F176="","",F176-G176)</f>
        <v/>
      </c>
      <c r="J176" s="26">
        <f>IF(F176="","",I176-H176)</f>
        <v/>
      </c>
      <c r="K176" s="17">
        <f>IF(OR(F176="",F176=0),"",J176/F176)</f>
        <v/>
      </c>
      <c r="L176" s="7">
        <f>IF(F176="","",IF(F176&gt;=SchwelleUmsatz,"Schlüsselkunde",IF(K176&lt;SchwelleMarge,"Marge kritisch","Standard")))</f>
        <v/>
      </c>
      <c r="M176" s="12">
        <f>IF(OR(F176="",F176=0),"",KostenSteigerung*G176/F176)</f>
        <v/>
      </c>
      <c r="N176" s="12">
        <f>IF(F176="","",KostenSteigerung)</f>
        <v/>
      </c>
      <c r="O176" s="17">
        <f>IF(F176="","",IF(L176="Marge kritisch",StdErhoehung+ZuschlagKritisch,StdErhoehung))</f>
        <v/>
      </c>
      <c r="P176" s="13" t="n"/>
      <c r="Q176" s="17">
        <f>IF(F176="","",IF(P176="",O176,P176))</f>
        <v/>
      </c>
      <c r="R176" s="26">
        <f>IF(F176="","",F176*(1+Q176))</f>
        <v/>
      </c>
      <c r="S176" s="26">
        <f>IF(F176="","",R176-G176*(1+KostenSteigerung))</f>
        <v/>
      </c>
      <c r="T176" s="26">
        <f>IF(F176="","",S176-I176)</f>
        <v/>
      </c>
      <c r="U176" s="17">
        <f>IF(F176="","",IF(S176&lt;=0,"n. a.",1-I176/S176))</f>
        <v/>
      </c>
      <c r="V176" s="27">
        <f>IF(F176="","",Stichtag-IF(E176="",StdFrist,MAX(StdFrist,E176)))</f>
        <v/>
      </c>
      <c r="W176" s="27">
        <f>IF(L176="Schlüsselkunde",V176-14,"")</f>
        <v/>
      </c>
      <c r="X176" s="25" t="n"/>
      <c r="Y176" s="13" t="n"/>
      <c r="Z176" s="25" t="n"/>
      <c r="AA176" s="25" t="n"/>
      <c r="AB176" s="25" t="n"/>
    </row>
    <row r="177">
      <c r="A177" s="25" t="n"/>
      <c r="B177" s="25" t="n"/>
      <c r="C177" s="25" t="n"/>
      <c r="D177" s="25" t="n"/>
      <c r="E177" s="15" t="n"/>
      <c r="F177" s="14" t="n"/>
      <c r="G177" s="14" t="n"/>
      <c r="H177" s="14" t="n"/>
      <c r="I177" s="26">
        <f>IF(F177="","",F177-G177)</f>
        <v/>
      </c>
      <c r="J177" s="26">
        <f>IF(F177="","",I177-H177)</f>
        <v/>
      </c>
      <c r="K177" s="17">
        <f>IF(OR(F177="",F177=0),"",J177/F177)</f>
        <v/>
      </c>
      <c r="L177" s="7">
        <f>IF(F177="","",IF(F177&gt;=SchwelleUmsatz,"Schlüsselkunde",IF(K177&lt;SchwelleMarge,"Marge kritisch","Standard")))</f>
        <v/>
      </c>
      <c r="M177" s="12">
        <f>IF(OR(F177="",F177=0),"",KostenSteigerung*G177/F177)</f>
        <v/>
      </c>
      <c r="N177" s="12">
        <f>IF(F177="","",KostenSteigerung)</f>
        <v/>
      </c>
      <c r="O177" s="17">
        <f>IF(F177="","",IF(L177="Marge kritisch",StdErhoehung+ZuschlagKritisch,StdErhoehung))</f>
        <v/>
      </c>
      <c r="P177" s="13" t="n"/>
      <c r="Q177" s="17">
        <f>IF(F177="","",IF(P177="",O177,P177))</f>
        <v/>
      </c>
      <c r="R177" s="26">
        <f>IF(F177="","",F177*(1+Q177))</f>
        <v/>
      </c>
      <c r="S177" s="26">
        <f>IF(F177="","",R177-G177*(1+KostenSteigerung))</f>
        <v/>
      </c>
      <c r="T177" s="26">
        <f>IF(F177="","",S177-I177)</f>
        <v/>
      </c>
      <c r="U177" s="17">
        <f>IF(F177="","",IF(S177&lt;=0,"n. a.",1-I177/S177))</f>
        <v/>
      </c>
      <c r="V177" s="27">
        <f>IF(F177="","",Stichtag-IF(E177="",StdFrist,MAX(StdFrist,E177)))</f>
        <v/>
      </c>
      <c r="W177" s="27">
        <f>IF(L177="Schlüsselkunde",V177-14,"")</f>
        <v/>
      </c>
      <c r="X177" s="25" t="n"/>
      <c r="Y177" s="13" t="n"/>
      <c r="Z177" s="25" t="n"/>
      <c r="AA177" s="25" t="n"/>
      <c r="AB177" s="25" t="n"/>
    </row>
    <row r="178">
      <c r="A178" s="25" t="n"/>
      <c r="B178" s="25" t="n"/>
      <c r="C178" s="25" t="n"/>
      <c r="D178" s="25" t="n"/>
      <c r="E178" s="15" t="n"/>
      <c r="F178" s="14" t="n"/>
      <c r="G178" s="14" t="n"/>
      <c r="H178" s="14" t="n"/>
      <c r="I178" s="26">
        <f>IF(F178="","",F178-G178)</f>
        <v/>
      </c>
      <c r="J178" s="26">
        <f>IF(F178="","",I178-H178)</f>
        <v/>
      </c>
      <c r="K178" s="17">
        <f>IF(OR(F178="",F178=0),"",J178/F178)</f>
        <v/>
      </c>
      <c r="L178" s="7">
        <f>IF(F178="","",IF(F178&gt;=SchwelleUmsatz,"Schlüsselkunde",IF(K178&lt;SchwelleMarge,"Marge kritisch","Standard")))</f>
        <v/>
      </c>
      <c r="M178" s="12">
        <f>IF(OR(F178="",F178=0),"",KostenSteigerung*G178/F178)</f>
        <v/>
      </c>
      <c r="N178" s="12">
        <f>IF(F178="","",KostenSteigerung)</f>
        <v/>
      </c>
      <c r="O178" s="17">
        <f>IF(F178="","",IF(L178="Marge kritisch",StdErhoehung+ZuschlagKritisch,StdErhoehung))</f>
        <v/>
      </c>
      <c r="P178" s="13" t="n"/>
      <c r="Q178" s="17">
        <f>IF(F178="","",IF(P178="",O178,P178))</f>
        <v/>
      </c>
      <c r="R178" s="26">
        <f>IF(F178="","",F178*(1+Q178))</f>
        <v/>
      </c>
      <c r="S178" s="26">
        <f>IF(F178="","",R178-G178*(1+KostenSteigerung))</f>
        <v/>
      </c>
      <c r="T178" s="26">
        <f>IF(F178="","",S178-I178)</f>
        <v/>
      </c>
      <c r="U178" s="17">
        <f>IF(F178="","",IF(S178&lt;=0,"n. a.",1-I178/S178))</f>
        <v/>
      </c>
      <c r="V178" s="27">
        <f>IF(F178="","",Stichtag-IF(E178="",StdFrist,MAX(StdFrist,E178)))</f>
        <v/>
      </c>
      <c r="W178" s="27">
        <f>IF(L178="Schlüsselkunde",V178-14,"")</f>
        <v/>
      </c>
      <c r="X178" s="25" t="n"/>
      <c r="Y178" s="13" t="n"/>
      <c r="Z178" s="25" t="n"/>
      <c r="AA178" s="25" t="n"/>
      <c r="AB178" s="25" t="n"/>
    </row>
    <row r="179">
      <c r="A179" s="25" t="n"/>
      <c r="B179" s="25" t="n"/>
      <c r="C179" s="25" t="n"/>
      <c r="D179" s="25" t="n"/>
      <c r="E179" s="15" t="n"/>
      <c r="F179" s="14" t="n"/>
      <c r="G179" s="14" t="n"/>
      <c r="H179" s="14" t="n"/>
      <c r="I179" s="26">
        <f>IF(F179="","",F179-G179)</f>
        <v/>
      </c>
      <c r="J179" s="26">
        <f>IF(F179="","",I179-H179)</f>
        <v/>
      </c>
      <c r="K179" s="17">
        <f>IF(OR(F179="",F179=0),"",J179/F179)</f>
        <v/>
      </c>
      <c r="L179" s="7">
        <f>IF(F179="","",IF(F179&gt;=SchwelleUmsatz,"Schlüsselkunde",IF(K179&lt;SchwelleMarge,"Marge kritisch","Standard")))</f>
        <v/>
      </c>
      <c r="M179" s="12">
        <f>IF(OR(F179="",F179=0),"",KostenSteigerung*G179/F179)</f>
        <v/>
      </c>
      <c r="N179" s="12">
        <f>IF(F179="","",KostenSteigerung)</f>
        <v/>
      </c>
      <c r="O179" s="17">
        <f>IF(F179="","",IF(L179="Marge kritisch",StdErhoehung+ZuschlagKritisch,StdErhoehung))</f>
        <v/>
      </c>
      <c r="P179" s="13" t="n"/>
      <c r="Q179" s="17">
        <f>IF(F179="","",IF(P179="",O179,P179))</f>
        <v/>
      </c>
      <c r="R179" s="26">
        <f>IF(F179="","",F179*(1+Q179))</f>
        <v/>
      </c>
      <c r="S179" s="26">
        <f>IF(F179="","",R179-G179*(1+KostenSteigerung))</f>
        <v/>
      </c>
      <c r="T179" s="26">
        <f>IF(F179="","",S179-I179)</f>
        <v/>
      </c>
      <c r="U179" s="17">
        <f>IF(F179="","",IF(S179&lt;=0,"n. a.",1-I179/S179))</f>
        <v/>
      </c>
      <c r="V179" s="27">
        <f>IF(F179="","",Stichtag-IF(E179="",StdFrist,MAX(StdFrist,E179)))</f>
        <v/>
      </c>
      <c r="W179" s="27">
        <f>IF(L179="Schlüsselkunde",V179-14,"")</f>
        <v/>
      </c>
      <c r="X179" s="25" t="n"/>
      <c r="Y179" s="13" t="n"/>
      <c r="Z179" s="25" t="n"/>
      <c r="AA179" s="25" t="n"/>
      <c r="AB179" s="25" t="n"/>
    </row>
    <row r="180">
      <c r="A180" s="25" t="n"/>
      <c r="B180" s="25" t="n"/>
      <c r="C180" s="25" t="n"/>
      <c r="D180" s="25" t="n"/>
      <c r="E180" s="15" t="n"/>
      <c r="F180" s="14" t="n"/>
      <c r="G180" s="14" t="n"/>
      <c r="H180" s="14" t="n"/>
      <c r="I180" s="26">
        <f>IF(F180="","",F180-G180)</f>
        <v/>
      </c>
      <c r="J180" s="26">
        <f>IF(F180="","",I180-H180)</f>
        <v/>
      </c>
      <c r="K180" s="17">
        <f>IF(OR(F180="",F180=0),"",J180/F180)</f>
        <v/>
      </c>
      <c r="L180" s="7">
        <f>IF(F180="","",IF(F180&gt;=SchwelleUmsatz,"Schlüsselkunde",IF(K180&lt;SchwelleMarge,"Marge kritisch","Standard")))</f>
        <v/>
      </c>
      <c r="M180" s="12">
        <f>IF(OR(F180="",F180=0),"",KostenSteigerung*G180/F180)</f>
        <v/>
      </c>
      <c r="N180" s="12">
        <f>IF(F180="","",KostenSteigerung)</f>
        <v/>
      </c>
      <c r="O180" s="17">
        <f>IF(F180="","",IF(L180="Marge kritisch",StdErhoehung+ZuschlagKritisch,StdErhoehung))</f>
        <v/>
      </c>
      <c r="P180" s="13" t="n"/>
      <c r="Q180" s="17">
        <f>IF(F180="","",IF(P180="",O180,P180))</f>
        <v/>
      </c>
      <c r="R180" s="26">
        <f>IF(F180="","",F180*(1+Q180))</f>
        <v/>
      </c>
      <c r="S180" s="26">
        <f>IF(F180="","",R180-G180*(1+KostenSteigerung))</f>
        <v/>
      </c>
      <c r="T180" s="26">
        <f>IF(F180="","",S180-I180)</f>
        <v/>
      </c>
      <c r="U180" s="17">
        <f>IF(F180="","",IF(S180&lt;=0,"n. a.",1-I180/S180))</f>
        <v/>
      </c>
      <c r="V180" s="27">
        <f>IF(F180="","",Stichtag-IF(E180="",StdFrist,MAX(StdFrist,E180)))</f>
        <v/>
      </c>
      <c r="W180" s="27">
        <f>IF(L180="Schlüsselkunde",V180-14,"")</f>
        <v/>
      </c>
      <c r="X180" s="25" t="n"/>
      <c r="Y180" s="13" t="n"/>
      <c r="Z180" s="25" t="n"/>
      <c r="AA180" s="25" t="n"/>
      <c r="AB180" s="25" t="n"/>
    </row>
    <row r="181">
      <c r="A181" s="25" t="n"/>
      <c r="B181" s="25" t="n"/>
      <c r="C181" s="25" t="n"/>
      <c r="D181" s="25" t="n"/>
      <c r="E181" s="15" t="n"/>
      <c r="F181" s="14" t="n"/>
      <c r="G181" s="14" t="n"/>
      <c r="H181" s="14" t="n"/>
      <c r="I181" s="26">
        <f>IF(F181="","",F181-G181)</f>
        <v/>
      </c>
      <c r="J181" s="26">
        <f>IF(F181="","",I181-H181)</f>
        <v/>
      </c>
      <c r="K181" s="17">
        <f>IF(OR(F181="",F181=0),"",J181/F181)</f>
        <v/>
      </c>
      <c r="L181" s="7">
        <f>IF(F181="","",IF(F181&gt;=SchwelleUmsatz,"Schlüsselkunde",IF(K181&lt;SchwelleMarge,"Marge kritisch","Standard")))</f>
        <v/>
      </c>
      <c r="M181" s="12">
        <f>IF(OR(F181="",F181=0),"",KostenSteigerung*G181/F181)</f>
        <v/>
      </c>
      <c r="N181" s="12">
        <f>IF(F181="","",KostenSteigerung)</f>
        <v/>
      </c>
      <c r="O181" s="17">
        <f>IF(F181="","",IF(L181="Marge kritisch",StdErhoehung+ZuschlagKritisch,StdErhoehung))</f>
        <v/>
      </c>
      <c r="P181" s="13" t="n"/>
      <c r="Q181" s="17">
        <f>IF(F181="","",IF(P181="",O181,P181))</f>
        <v/>
      </c>
      <c r="R181" s="26">
        <f>IF(F181="","",F181*(1+Q181))</f>
        <v/>
      </c>
      <c r="S181" s="26">
        <f>IF(F181="","",R181-G181*(1+KostenSteigerung))</f>
        <v/>
      </c>
      <c r="T181" s="26">
        <f>IF(F181="","",S181-I181)</f>
        <v/>
      </c>
      <c r="U181" s="17">
        <f>IF(F181="","",IF(S181&lt;=0,"n. a.",1-I181/S181))</f>
        <v/>
      </c>
      <c r="V181" s="27">
        <f>IF(F181="","",Stichtag-IF(E181="",StdFrist,MAX(StdFrist,E181)))</f>
        <v/>
      </c>
      <c r="W181" s="27">
        <f>IF(L181="Schlüsselkunde",V181-14,"")</f>
        <v/>
      </c>
      <c r="X181" s="25" t="n"/>
      <c r="Y181" s="13" t="n"/>
      <c r="Z181" s="25" t="n"/>
      <c r="AA181" s="25" t="n"/>
      <c r="AB181" s="25" t="n"/>
    </row>
    <row r="182">
      <c r="A182" s="25" t="n"/>
      <c r="B182" s="25" t="n"/>
      <c r="C182" s="25" t="n"/>
      <c r="D182" s="25" t="n"/>
      <c r="E182" s="15" t="n"/>
      <c r="F182" s="14" t="n"/>
      <c r="G182" s="14" t="n"/>
      <c r="H182" s="14" t="n"/>
      <c r="I182" s="26">
        <f>IF(F182="","",F182-G182)</f>
        <v/>
      </c>
      <c r="J182" s="26">
        <f>IF(F182="","",I182-H182)</f>
        <v/>
      </c>
      <c r="K182" s="17">
        <f>IF(OR(F182="",F182=0),"",J182/F182)</f>
        <v/>
      </c>
      <c r="L182" s="7">
        <f>IF(F182="","",IF(F182&gt;=SchwelleUmsatz,"Schlüsselkunde",IF(K182&lt;SchwelleMarge,"Marge kritisch","Standard")))</f>
        <v/>
      </c>
      <c r="M182" s="12">
        <f>IF(OR(F182="",F182=0),"",KostenSteigerung*G182/F182)</f>
        <v/>
      </c>
      <c r="N182" s="12">
        <f>IF(F182="","",KostenSteigerung)</f>
        <v/>
      </c>
      <c r="O182" s="17">
        <f>IF(F182="","",IF(L182="Marge kritisch",StdErhoehung+ZuschlagKritisch,StdErhoehung))</f>
        <v/>
      </c>
      <c r="P182" s="13" t="n"/>
      <c r="Q182" s="17">
        <f>IF(F182="","",IF(P182="",O182,P182))</f>
        <v/>
      </c>
      <c r="R182" s="26">
        <f>IF(F182="","",F182*(1+Q182))</f>
        <v/>
      </c>
      <c r="S182" s="26">
        <f>IF(F182="","",R182-G182*(1+KostenSteigerung))</f>
        <v/>
      </c>
      <c r="T182" s="26">
        <f>IF(F182="","",S182-I182)</f>
        <v/>
      </c>
      <c r="U182" s="17">
        <f>IF(F182="","",IF(S182&lt;=0,"n. a.",1-I182/S182))</f>
        <v/>
      </c>
      <c r="V182" s="27">
        <f>IF(F182="","",Stichtag-IF(E182="",StdFrist,MAX(StdFrist,E182)))</f>
        <v/>
      </c>
      <c r="W182" s="27">
        <f>IF(L182="Schlüsselkunde",V182-14,"")</f>
        <v/>
      </c>
      <c r="X182" s="25" t="n"/>
      <c r="Y182" s="13" t="n"/>
      <c r="Z182" s="25" t="n"/>
      <c r="AA182" s="25" t="n"/>
      <c r="AB182" s="25" t="n"/>
    </row>
    <row r="183">
      <c r="A183" s="25" t="n"/>
      <c r="B183" s="25" t="n"/>
      <c r="C183" s="25" t="n"/>
      <c r="D183" s="25" t="n"/>
      <c r="E183" s="15" t="n"/>
      <c r="F183" s="14" t="n"/>
      <c r="G183" s="14" t="n"/>
      <c r="H183" s="14" t="n"/>
      <c r="I183" s="26">
        <f>IF(F183="","",F183-G183)</f>
        <v/>
      </c>
      <c r="J183" s="26">
        <f>IF(F183="","",I183-H183)</f>
        <v/>
      </c>
      <c r="K183" s="17">
        <f>IF(OR(F183="",F183=0),"",J183/F183)</f>
        <v/>
      </c>
      <c r="L183" s="7">
        <f>IF(F183="","",IF(F183&gt;=SchwelleUmsatz,"Schlüsselkunde",IF(K183&lt;SchwelleMarge,"Marge kritisch","Standard")))</f>
        <v/>
      </c>
      <c r="M183" s="12">
        <f>IF(OR(F183="",F183=0),"",KostenSteigerung*G183/F183)</f>
        <v/>
      </c>
      <c r="N183" s="12">
        <f>IF(F183="","",KostenSteigerung)</f>
        <v/>
      </c>
      <c r="O183" s="17">
        <f>IF(F183="","",IF(L183="Marge kritisch",StdErhoehung+ZuschlagKritisch,StdErhoehung))</f>
        <v/>
      </c>
      <c r="P183" s="13" t="n"/>
      <c r="Q183" s="17">
        <f>IF(F183="","",IF(P183="",O183,P183))</f>
        <v/>
      </c>
      <c r="R183" s="26">
        <f>IF(F183="","",F183*(1+Q183))</f>
        <v/>
      </c>
      <c r="S183" s="26">
        <f>IF(F183="","",R183-G183*(1+KostenSteigerung))</f>
        <v/>
      </c>
      <c r="T183" s="26">
        <f>IF(F183="","",S183-I183)</f>
        <v/>
      </c>
      <c r="U183" s="17">
        <f>IF(F183="","",IF(S183&lt;=0,"n. a.",1-I183/S183))</f>
        <v/>
      </c>
      <c r="V183" s="27">
        <f>IF(F183="","",Stichtag-IF(E183="",StdFrist,MAX(StdFrist,E183)))</f>
        <v/>
      </c>
      <c r="W183" s="27">
        <f>IF(L183="Schlüsselkunde",V183-14,"")</f>
        <v/>
      </c>
      <c r="X183" s="25" t="n"/>
      <c r="Y183" s="13" t="n"/>
      <c r="Z183" s="25" t="n"/>
      <c r="AA183" s="25" t="n"/>
      <c r="AB183" s="25" t="n"/>
    </row>
    <row r="184">
      <c r="A184" s="25" t="n"/>
      <c r="B184" s="25" t="n"/>
      <c r="C184" s="25" t="n"/>
      <c r="D184" s="25" t="n"/>
      <c r="E184" s="15" t="n"/>
      <c r="F184" s="14" t="n"/>
      <c r="G184" s="14" t="n"/>
      <c r="H184" s="14" t="n"/>
      <c r="I184" s="26">
        <f>IF(F184="","",F184-G184)</f>
        <v/>
      </c>
      <c r="J184" s="26">
        <f>IF(F184="","",I184-H184)</f>
        <v/>
      </c>
      <c r="K184" s="17">
        <f>IF(OR(F184="",F184=0),"",J184/F184)</f>
        <v/>
      </c>
      <c r="L184" s="7">
        <f>IF(F184="","",IF(F184&gt;=SchwelleUmsatz,"Schlüsselkunde",IF(K184&lt;SchwelleMarge,"Marge kritisch","Standard")))</f>
        <v/>
      </c>
      <c r="M184" s="12">
        <f>IF(OR(F184="",F184=0),"",KostenSteigerung*G184/F184)</f>
        <v/>
      </c>
      <c r="N184" s="12">
        <f>IF(F184="","",KostenSteigerung)</f>
        <v/>
      </c>
      <c r="O184" s="17">
        <f>IF(F184="","",IF(L184="Marge kritisch",StdErhoehung+ZuschlagKritisch,StdErhoehung))</f>
        <v/>
      </c>
      <c r="P184" s="13" t="n"/>
      <c r="Q184" s="17">
        <f>IF(F184="","",IF(P184="",O184,P184))</f>
        <v/>
      </c>
      <c r="R184" s="26">
        <f>IF(F184="","",F184*(1+Q184))</f>
        <v/>
      </c>
      <c r="S184" s="26">
        <f>IF(F184="","",R184-G184*(1+KostenSteigerung))</f>
        <v/>
      </c>
      <c r="T184" s="26">
        <f>IF(F184="","",S184-I184)</f>
        <v/>
      </c>
      <c r="U184" s="17">
        <f>IF(F184="","",IF(S184&lt;=0,"n. a.",1-I184/S184))</f>
        <v/>
      </c>
      <c r="V184" s="27">
        <f>IF(F184="","",Stichtag-IF(E184="",StdFrist,MAX(StdFrist,E184)))</f>
        <v/>
      </c>
      <c r="W184" s="27">
        <f>IF(L184="Schlüsselkunde",V184-14,"")</f>
        <v/>
      </c>
      <c r="X184" s="25" t="n"/>
      <c r="Y184" s="13" t="n"/>
      <c r="Z184" s="25" t="n"/>
      <c r="AA184" s="25" t="n"/>
      <c r="AB184" s="25" t="n"/>
    </row>
    <row r="185">
      <c r="A185" s="25" t="n"/>
      <c r="B185" s="25" t="n"/>
      <c r="C185" s="25" t="n"/>
      <c r="D185" s="25" t="n"/>
      <c r="E185" s="15" t="n"/>
      <c r="F185" s="14" t="n"/>
      <c r="G185" s="14" t="n"/>
      <c r="H185" s="14" t="n"/>
      <c r="I185" s="26">
        <f>IF(F185="","",F185-G185)</f>
        <v/>
      </c>
      <c r="J185" s="26">
        <f>IF(F185="","",I185-H185)</f>
        <v/>
      </c>
      <c r="K185" s="17">
        <f>IF(OR(F185="",F185=0),"",J185/F185)</f>
        <v/>
      </c>
      <c r="L185" s="7">
        <f>IF(F185="","",IF(F185&gt;=SchwelleUmsatz,"Schlüsselkunde",IF(K185&lt;SchwelleMarge,"Marge kritisch","Standard")))</f>
        <v/>
      </c>
      <c r="M185" s="12">
        <f>IF(OR(F185="",F185=0),"",KostenSteigerung*G185/F185)</f>
        <v/>
      </c>
      <c r="N185" s="12">
        <f>IF(F185="","",KostenSteigerung)</f>
        <v/>
      </c>
      <c r="O185" s="17">
        <f>IF(F185="","",IF(L185="Marge kritisch",StdErhoehung+ZuschlagKritisch,StdErhoehung))</f>
        <v/>
      </c>
      <c r="P185" s="13" t="n"/>
      <c r="Q185" s="17">
        <f>IF(F185="","",IF(P185="",O185,P185))</f>
        <v/>
      </c>
      <c r="R185" s="26">
        <f>IF(F185="","",F185*(1+Q185))</f>
        <v/>
      </c>
      <c r="S185" s="26">
        <f>IF(F185="","",R185-G185*(1+KostenSteigerung))</f>
        <v/>
      </c>
      <c r="T185" s="26">
        <f>IF(F185="","",S185-I185)</f>
        <v/>
      </c>
      <c r="U185" s="17">
        <f>IF(F185="","",IF(S185&lt;=0,"n. a.",1-I185/S185))</f>
        <v/>
      </c>
      <c r="V185" s="27">
        <f>IF(F185="","",Stichtag-IF(E185="",StdFrist,MAX(StdFrist,E185)))</f>
        <v/>
      </c>
      <c r="W185" s="27">
        <f>IF(L185="Schlüsselkunde",V185-14,"")</f>
        <v/>
      </c>
      <c r="X185" s="25" t="n"/>
      <c r="Y185" s="13" t="n"/>
      <c r="Z185" s="25" t="n"/>
      <c r="AA185" s="25" t="n"/>
      <c r="AB185" s="25" t="n"/>
    </row>
    <row r="186">
      <c r="A186" s="25" t="n"/>
      <c r="B186" s="25" t="n"/>
      <c r="C186" s="25" t="n"/>
      <c r="D186" s="25" t="n"/>
      <c r="E186" s="15" t="n"/>
      <c r="F186" s="14" t="n"/>
      <c r="G186" s="14" t="n"/>
      <c r="H186" s="14" t="n"/>
      <c r="I186" s="26">
        <f>IF(F186="","",F186-G186)</f>
        <v/>
      </c>
      <c r="J186" s="26">
        <f>IF(F186="","",I186-H186)</f>
        <v/>
      </c>
      <c r="K186" s="17">
        <f>IF(OR(F186="",F186=0),"",J186/F186)</f>
        <v/>
      </c>
      <c r="L186" s="7">
        <f>IF(F186="","",IF(F186&gt;=SchwelleUmsatz,"Schlüsselkunde",IF(K186&lt;SchwelleMarge,"Marge kritisch","Standard")))</f>
        <v/>
      </c>
      <c r="M186" s="12">
        <f>IF(OR(F186="",F186=0),"",KostenSteigerung*G186/F186)</f>
        <v/>
      </c>
      <c r="N186" s="12">
        <f>IF(F186="","",KostenSteigerung)</f>
        <v/>
      </c>
      <c r="O186" s="17">
        <f>IF(F186="","",IF(L186="Marge kritisch",StdErhoehung+ZuschlagKritisch,StdErhoehung))</f>
        <v/>
      </c>
      <c r="P186" s="13" t="n"/>
      <c r="Q186" s="17">
        <f>IF(F186="","",IF(P186="",O186,P186))</f>
        <v/>
      </c>
      <c r="R186" s="26">
        <f>IF(F186="","",F186*(1+Q186))</f>
        <v/>
      </c>
      <c r="S186" s="26">
        <f>IF(F186="","",R186-G186*(1+KostenSteigerung))</f>
        <v/>
      </c>
      <c r="T186" s="26">
        <f>IF(F186="","",S186-I186)</f>
        <v/>
      </c>
      <c r="U186" s="17">
        <f>IF(F186="","",IF(S186&lt;=0,"n. a.",1-I186/S186))</f>
        <v/>
      </c>
      <c r="V186" s="27">
        <f>IF(F186="","",Stichtag-IF(E186="",StdFrist,MAX(StdFrist,E186)))</f>
        <v/>
      </c>
      <c r="W186" s="27">
        <f>IF(L186="Schlüsselkunde",V186-14,"")</f>
        <v/>
      </c>
      <c r="X186" s="25" t="n"/>
      <c r="Y186" s="13" t="n"/>
      <c r="Z186" s="25" t="n"/>
      <c r="AA186" s="25" t="n"/>
      <c r="AB186" s="25" t="n"/>
    </row>
    <row r="187">
      <c r="A187" s="25" t="n"/>
      <c r="B187" s="25" t="n"/>
      <c r="C187" s="25" t="n"/>
      <c r="D187" s="25" t="n"/>
      <c r="E187" s="15" t="n"/>
      <c r="F187" s="14" t="n"/>
      <c r="G187" s="14" t="n"/>
      <c r="H187" s="14" t="n"/>
      <c r="I187" s="26">
        <f>IF(F187="","",F187-G187)</f>
        <v/>
      </c>
      <c r="J187" s="26">
        <f>IF(F187="","",I187-H187)</f>
        <v/>
      </c>
      <c r="K187" s="17">
        <f>IF(OR(F187="",F187=0),"",J187/F187)</f>
        <v/>
      </c>
      <c r="L187" s="7">
        <f>IF(F187="","",IF(F187&gt;=SchwelleUmsatz,"Schlüsselkunde",IF(K187&lt;SchwelleMarge,"Marge kritisch","Standard")))</f>
        <v/>
      </c>
      <c r="M187" s="12">
        <f>IF(OR(F187="",F187=0),"",KostenSteigerung*G187/F187)</f>
        <v/>
      </c>
      <c r="N187" s="12">
        <f>IF(F187="","",KostenSteigerung)</f>
        <v/>
      </c>
      <c r="O187" s="17">
        <f>IF(F187="","",IF(L187="Marge kritisch",StdErhoehung+ZuschlagKritisch,StdErhoehung))</f>
        <v/>
      </c>
      <c r="P187" s="13" t="n"/>
      <c r="Q187" s="17">
        <f>IF(F187="","",IF(P187="",O187,P187))</f>
        <v/>
      </c>
      <c r="R187" s="26">
        <f>IF(F187="","",F187*(1+Q187))</f>
        <v/>
      </c>
      <c r="S187" s="26">
        <f>IF(F187="","",R187-G187*(1+KostenSteigerung))</f>
        <v/>
      </c>
      <c r="T187" s="26">
        <f>IF(F187="","",S187-I187)</f>
        <v/>
      </c>
      <c r="U187" s="17">
        <f>IF(F187="","",IF(S187&lt;=0,"n. a.",1-I187/S187))</f>
        <v/>
      </c>
      <c r="V187" s="27">
        <f>IF(F187="","",Stichtag-IF(E187="",StdFrist,MAX(StdFrist,E187)))</f>
        <v/>
      </c>
      <c r="W187" s="27">
        <f>IF(L187="Schlüsselkunde",V187-14,"")</f>
        <v/>
      </c>
      <c r="X187" s="25" t="n"/>
      <c r="Y187" s="13" t="n"/>
      <c r="Z187" s="25" t="n"/>
      <c r="AA187" s="25" t="n"/>
      <c r="AB187" s="25" t="n"/>
    </row>
    <row r="188">
      <c r="A188" s="25" t="n"/>
      <c r="B188" s="25" t="n"/>
      <c r="C188" s="25" t="n"/>
      <c r="D188" s="25" t="n"/>
      <c r="E188" s="15" t="n"/>
      <c r="F188" s="14" t="n"/>
      <c r="G188" s="14" t="n"/>
      <c r="H188" s="14" t="n"/>
      <c r="I188" s="26">
        <f>IF(F188="","",F188-G188)</f>
        <v/>
      </c>
      <c r="J188" s="26">
        <f>IF(F188="","",I188-H188)</f>
        <v/>
      </c>
      <c r="K188" s="17">
        <f>IF(OR(F188="",F188=0),"",J188/F188)</f>
        <v/>
      </c>
      <c r="L188" s="7">
        <f>IF(F188="","",IF(F188&gt;=SchwelleUmsatz,"Schlüsselkunde",IF(K188&lt;SchwelleMarge,"Marge kritisch","Standard")))</f>
        <v/>
      </c>
      <c r="M188" s="12">
        <f>IF(OR(F188="",F188=0),"",KostenSteigerung*G188/F188)</f>
        <v/>
      </c>
      <c r="N188" s="12">
        <f>IF(F188="","",KostenSteigerung)</f>
        <v/>
      </c>
      <c r="O188" s="17">
        <f>IF(F188="","",IF(L188="Marge kritisch",StdErhoehung+ZuschlagKritisch,StdErhoehung))</f>
        <v/>
      </c>
      <c r="P188" s="13" t="n"/>
      <c r="Q188" s="17">
        <f>IF(F188="","",IF(P188="",O188,P188))</f>
        <v/>
      </c>
      <c r="R188" s="26">
        <f>IF(F188="","",F188*(1+Q188))</f>
        <v/>
      </c>
      <c r="S188" s="26">
        <f>IF(F188="","",R188-G188*(1+KostenSteigerung))</f>
        <v/>
      </c>
      <c r="T188" s="26">
        <f>IF(F188="","",S188-I188)</f>
        <v/>
      </c>
      <c r="U188" s="17">
        <f>IF(F188="","",IF(S188&lt;=0,"n. a.",1-I188/S188))</f>
        <v/>
      </c>
      <c r="V188" s="27">
        <f>IF(F188="","",Stichtag-IF(E188="",StdFrist,MAX(StdFrist,E188)))</f>
        <v/>
      </c>
      <c r="W188" s="27">
        <f>IF(L188="Schlüsselkunde",V188-14,"")</f>
        <v/>
      </c>
      <c r="X188" s="25" t="n"/>
      <c r="Y188" s="13" t="n"/>
      <c r="Z188" s="25" t="n"/>
      <c r="AA188" s="25" t="n"/>
      <c r="AB188" s="25" t="n"/>
    </row>
    <row r="189">
      <c r="A189" s="25" t="n"/>
      <c r="B189" s="25" t="n"/>
      <c r="C189" s="25" t="n"/>
      <c r="D189" s="25" t="n"/>
      <c r="E189" s="15" t="n"/>
      <c r="F189" s="14" t="n"/>
      <c r="G189" s="14" t="n"/>
      <c r="H189" s="14" t="n"/>
      <c r="I189" s="26">
        <f>IF(F189="","",F189-G189)</f>
        <v/>
      </c>
      <c r="J189" s="26">
        <f>IF(F189="","",I189-H189)</f>
        <v/>
      </c>
      <c r="K189" s="17">
        <f>IF(OR(F189="",F189=0),"",J189/F189)</f>
        <v/>
      </c>
      <c r="L189" s="7">
        <f>IF(F189="","",IF(F189&gt;=SchwelleUmsatz,"Schlüsselkunde",IF(K189&lt;SchwelleMarge,"Marge kritisch","Standard")))</f>
        <v/>
      </c>
      <c r="M189" s="12">
        <f>IF(OR(F189="",F189=0),"",KostenSteigerung*G189/F189)</f>
        <v/>
      </c>
      <c r="N189" s="12">
        <f>IF(F189="","",KostenSteigerung)</f>
        <v/>
      </c>
      <c r="O189" s="17">
        <f>IF(F189="","",IF(L189="Marge kritisch",StdErhoehung+ZuschlagKritisch,StdErhoehung))</f>
        <v/>
      </c>
      <c r="P189" s="13" t="n"/>
      <c r="Q189" s="17">
        <f>IF(F189="","",IF(P189="",O189,P189))</f>
        <v/>
      </c>
      <c r="R189" s="26">
        <f>IF(F189="","",F189*(1+Q189))</f>
        <v/>
      </c>
      <c r="S189" s="26">
        <f>IF(F189="","",R189-G189*(1+KostenSteigerung))</f>
        <v/>
      </c>
      <c r="T189" s="26">
        <f>IF(F189="","",S189-I189)</f>
        <v/>
      </c>
      <c r="U189" s="17">
        <f>IF(F189="","",IF(S189&lt;=0,"n. a.",1-I189/S189))</f>
        <v/>
      </c>
      <c r="V189" s="27">
        <f>IF(F189="","",Stichtag-IF(E189="",StdFrist,MAX(StdFrist,E189)))</f>
        <v/>
      </c>
      <c r="W189" s="27">
        <f>IF(L189="Schlüsselkunde",V189-14,"")</f>
        <v/>
      </c>
      <c r="X189" s="25" t="n"/>
      <c r="Y189" s="13" t="n"/>
      <c r="Z189" s="25" t="n"/>
      <c r="AA189" s="25" t="n"/>
      <c r="AB189" s="25" t="n"/>
    </row>
    <row r="190">
      <c r="A190" s="25" t="n"/>
      <c r="B190" s="25" t="n"/>
      <c r="C190" s="25" t="n"/>
      <c r="D190" s="25" t="n"/>
      <c r="E190" s="15" t="n"/>
      <c r="F190" s="14" t="n"/>
      <c r="G190" s="14" t="n"/>
      <c r="H190" s="14" t="n"/>
      <c r="I190" s="26">
        <f>IF(F190="","",F190-G190)</f>
        <v/>
      </c>
      <c r="J190" s="26">
        <f>IF(F190="","",I190-H190)</f>
        <v/>
      </c>
      <c r="K190" s="17">
        <f>IF(OR(F190="",F190=0),"",J190/F190)</f>
        <v/>
      </c>
      <c r="L190" s="7">
        <f>IF(F190="","",IF(F190&gt;=SchwelleUmsatz,"Schlüsselkunde",IF(K190&lt;SchwelleMarge,"Marge kritisch","Standard")))</f>
        <v/>
      </c>
      <c r="M190" s="12">
        <f>IF(OR(F190="",F190=0),"",KostenSteigerung*G190/F190)</f>
        <v/>
      </c>
      <c r="N190" s="12">
        <f>IF(F190="","",KostenSteigerung)</f>
        <v/>
      </c>
      <c r="O190" s="17">
        <f>IF(F190="","",IF(L190="Marge kritisch",StdErhoehung+ZuschlagKritisch,StdErhoehung))</f>
        <v/>
      </c>
      <c r="P190" s="13" t="n"/>
      <c r="Q190" s="17">
        <f>IF(F190="","",IF(P190="",O190,P190))</f>
        <v/>
      </c>
      <c r="R190" s="26">
        <f>IF(F190="","",F190*(1+Q190))</f>
        <v/>
      </c>
      <c r="S190" s="26">
        <f>IF(F190="","",R190-G190*(1+KostenSteigerung))</f>
        <v/>
      </c>
      <c r="T190" s="26">
        <f>IF(F190="","",S190-I190)</f>
        <v/>
      </c>
      <c r="U190" s="17">
        <f>IF(F190="","",IF(S190&lt;=0,"n. a.",1-I190/S190))</f>
        <v/>
      </c>
      <c r="V190" s="27">
        <f>IF(F190="","",Stichtag-IF(E190="",StdFrist,MAX(StdFrist,E190)))</f>
        <v/>
      </c>
      <c r="W190" s="27">
        <f>IF(L190="Schlüsselkunde",V190-14,"")</f>
        <v/>
      </c>
      <c r="X190" s="25" t="n"/>
      <c r="Y190" s="13" t="n"/>
      <c r="Z190" s="25" t="n"/>
      <c r="AA190" s="25" t="n"/>
      <c r="AB190" s="25" t="n"/>
    </row>
    <row r="191">
      <c r="A191" s="25" t="n"/>
      <c r="B191" s="25" t="n"/>
      <c r="C191" s="25" t="n"/>
      <c r="D191" s="25" t="n"/>
      <c r="E191" s="15" t="n"/>
      <c r="F191" s="14" t="n"/>
      <c r="G191" s="14" t="n"/>
      <c r="H191" s="14" t="n"/>
      <c r="I191" s="26">
        <f>IF(F191="","",F191-G191)</f>
        <v/>
      </c>
      <c r="J191" s="26">
        <f>IF(F191="","",I191-H191)</f>
        <v/>
      </c>
      <c r="K191" s="17">
        <f>IF(OR(F191="",F191=0),"",J191/F191)</f>
        <v/>
      </c>
      <c r="L191" s="7">
        <f>IF(F191="","",IF(F191&gt;=SchwelleUmsatz,"Schlüsselkunde",IF(K191&lt;SchwelleMarge,"Marge kritisch","Standard")))</f>
        <v/>
      </c>
      <c r="M191" s="12">
        <f>IF(OR(F191="",F191=0),"",KostenSteigerung*G191/F191)</f>
        <v/>
      </c>
      <c r="N191" s="12">
        <f>IF(F191="","",KostenSteigerung)</f>
        <v/>
      </c>
      <c r="O191" s="17">
        <f>IF(F191="","",IF(L191="Marge kritisch",StdErhoehung+ZuschlagKritisch,StdErhoehung))</f>
        <v/>
      </c>
      <c r="P191" s="13" t="n"/>
      <c r="Q191" s="17">
        <f>IF(F191="","",IF(P191="",O191,P191))</f>
        <v/>
      </c>
      <c r="R191" s="26">
        <f>IF(F191="","",F191*(1+Q191))</f>
        <v/>
      </c>
      <c r="S191" s="26">
        <f>IF(F191="","",R191-G191*(1+KostenSteigerung))</f>
        <v/>
      </c>
      <c r="T191" s="26">
        <f>IF(F191="","",S191-I191)</f>
        <v/>
      </c>
      <c r="U191" s="17">
        <f>IF(F191="","",IF(S191&lt;=0,"n. a.",1-I191/S191))</f>
        <v/>
      </c>
      <c r="V191" s="27">
        <f>IF(F191="","",Stichtag-IF(E191="",StdFrist,MAX(StdFrist,E191)))</f>
        <v/>
      </c>
      <c r="W191" s="27">
        <f>IF(L191="Schlüsselkunde",V191-14,"")</f>
        <v/>
      </c>
      <c r="X191" s="25" t="n"/>
      <c r="Y191" s="13" t="n"/>
      <c r="Z191" s="25" t="n"/>
      <c r="AA191" s="25" t="n"/>
      <c r="AB191" s="25" t="n"/>
    </row>
    <row r="192">
      <c r="A192" s="25" t="n"/>
      <c r="B192" s="25" t="n"/>
      <c r="C192" s="25" t="n"/>
      <c r="D192" s="25" t="n"/>
      <c r="E192" s="15" t="n"/>
      <c r="F192" s="14" t="n"/>
      <c r="G192" s="14" t="n"/>
      <c r="H192" s="14" t="n"/>
      <c r="I192" s="26">
        <f>IF(F192="","",F192-G192)</f>
        <v/>
      </c>
      <c r="J192" s="26">
        <f>IF(F192="","",I192-H192)</f>
        <v/>
      </c>
      <c r="K192" s="17">
        <f>IF(OR(F192="",F192=0),"",J192/F192)</f>
        <v/>
      </c>
      <c r="L192" s="7">
        <f>IF(F192="","",IF(F192&gt;=SchwelleUmsatz,"Schlüsselkunde",IF(K192&lt;SchwelleMarge,"Marge kritisch","Standard")))</f>
        <v/>
      </c>
      <c r="M192" s="12">
        <f>IF(OR(F192="",F192=0),"",KostenSteigerung*G192/F192)</f>
        <v/>
      </c>
      <c r="N192" s="12">
        <f>IF(F192="","",KostenSteigerung)</f>
        <v/>
      </c>
      <c r="O192" s="17">
        <f>IF(F192="","",IF(L192="Marge kritisch",StdErhoehung+ZuschlagKritisch,StdErhoehung))</f>
        <v/>
      </c>
      <c r="P192" s="13" t="n"/>
      <c r="Q192" s="17">
        <f>IF(F192="","",IF(P192="",O192,P192))</f>
        <v/>
      </c>
      <c r="R192" s="26">
        <f>IF(F192="","",F192*(1+Q192))</f>
        <v/>
      </c>
      <c r="S192" s="26">
        <f>IF(F192="","",R192-G192*(1+KostenSteigerung))</f>
        <v/>
      </c>
      <c r="T192" s="26">
        <f>IF(F192="","",S192-I192)</f>
        <v/>
      </c>
      <c r="U192" s="17">
        <f>IF(F192="","",IF(S192&lt;=0,"n. a.",1-I192/S192))</f>
        <v/>
      </c>
      <c r="V192" s="27">
        <f>IF(F192="","",Stichtag-IF(E192="",StdFrist,MAX(StdFrist,E192)))</f>
        <v/>
      </c>
      <c r="W192" s="27">
        <f>IF(L192="Schlüsselkunde",V192-14,"")</f>
        <v/>
      </c>
      <c r="X192" s="25" t="n"/>
      <c r="Y192" s="13" t="n"/>
      <c r="Z192" s="25" t="n"/>
      <c r="AA192" s="25" t="n"/>
      <c r="AB192" s="25" t="n"/>
    </row>
    <row r="193">
      <c r="A193" s="25" t="n"/>
      <c r="B193" s="25" t="n"/>
      <c r="C193" s="25" t="n"/>
      <c r="D193" s="25" t="n"/>
      <c r="E193" s="15" t="n"/>
      <c r="F193" s="14" t="n"/>
      <c r="G193" s="14" t="n"/>
      <c r="H193" s="14" t="n"/>
      <c r="I193" s="26">
        <f>IF(F193="","",F193-G193)</f>
        <v/>
      </c>
      <c r="J193" s="26">
        <f>IF(F193="","",I193-H193)</f>
        <v/>
      </c>
      <c r="K193" s="17">
        <f>IF(OR(F193="",F193=0),"",J193/F193)</f>
        <v/>
      </c>
      <c r="L193" s="7">
        <f>IF(F193="","",IF(F193&gt;=SchwelleUmsatz,"Schlüsselkunde",IF(K193&lt;SchwelleMarge,"Marge kritisch","Standard")))</f>
        <v/>
      </c>
      <c r="M193" s="12">
        <f>IF(OR(F193="",F193=0),"",KostenSteigerung*G193/F193)</f>
        <v/>
      </c>
      <c r="N193" s="12">
        <f>IF(F193="","",KostenSteigerung)</f>
        <v/>
      </c>
      <c r="O193" s="17">
        <f>IF(F193="","",IF(L193="Marge kritisch",StdErhoehung+ZuschlagKritisch,StdErhoehung))</f>
        <v/>
      </c>
      <c r="P193" s="13" t="n"/>
      <c r="Q193" s="17">
        <f>IF(F193="","",IF(P193="",O193,P193))</f>
        <v/>
      </c>
      <c r="R193" s="26">
        <f>IF(F193="","",F193*(1+Q193))</f>
        <v/>
      </c>
      <c r="S193" s="26">
        <f>IF(F193="","",R193-G193*(1+KostenSteigerung))</f>
        <v/>
      </c>
      <c r="T193" s="26">
        <f>IF(F193="","",S193-I193)</f>
        <v/>
      </c>
      <c r="U193" s="17">
        <f>IF(F193="","",IF(S193&lt;=0,"n. a.",1-I193/S193))</f>
        <v/>
      </c>
      <c r="V193" s="27">
        <f>IF(F193="","",Stichtag-IF(E193="",StdFrist,MAX(StdFrist,E193)))</f>
        <v/>
      </c>
      <c r="W193" s="27">
        <f>IF(L193="Schlüsselkunde",V193-14,"")</f>
        <v/>
      </c>
      <c r="X193" s="25" t="n"/>
      <c r="Y193" s="13" t="n"/>
      <c r="Z193" s="25" t="n"/>
      <c r="AA193" s="25" t="n"/>
      <c r="AB193" s="25" t="n"/>
    </row>
    <row r="194">
      <c r="A194" s="25" t="n"/>
      <c r="B194" s="25" t="n"/>
      <c r="C194" s="25" t="n"/>
      <c r="D194" s="25" t="n"/>
      <c r="E194" s="15" t="n"/>
      <c r="F194" s="14" t="n"/>
      <c r="G194" s="14" t="n"/>
      <c r="H194" s="14" t="n"/>
      <c r="I194" s="26">
        <f>IF(F194="","",F194-G194)</f>
        <v/>
      </c>
      <c r="J194" s="26">
        <f>IF(F194="","",I194-H194)</f>
        <v/>
      </c>
      <c r="K194" s="17">
        <f>IF(OR(F194="",F194=0),"",J194/F194)</f>
        <v/>
      </c>
      <c r="L194" s="7">
        <f>IF(F194="","",IF(F194&gt;=SchwelleUmsatz,"Schlüsselkunde",IF(K194&lt;SchwelleMarge,"Marge kritisch","Standard")))</f>
        <v/>
      </c>
      <c r="M194" s="12">
        <f>IF(OR(F194="",F194=0),"",KostenSteigerung*G194/F194)</f>
        <v/>
      </c>
      <c r="N194" s="12">
        <f>IF(F194="","",KostenSteigerung)</f>
        <v/>
      </c>
      <c r="O194" s="17">
        <f>IF(F194="","",IF(L194="Marge kritisch",StdErhoehung+ZuschlagKritisch,StdErhoehung))</f>
        <v/>
      </c>
      <c r="P194" s="13" t="n"/>
      <c r="Q194" s="17">
        <f>IF(F194="","",IF(P194="",O194,P194))</f>
        <v/>
      </c>
      <c r="R194" s="26">
        <f>IF(F194="","",F194*(1+Q194))</f>
        <v/>
      </c>
      <c r="S194" s="26">
        <f>IF(F194="","",R194-G194*(1+KostenSteigerung))</f>
        <v/>
      </c>
      <c r="T194" s="26">
        <f>IF(F194="","",S194-I194)</f>
        <v/>
      </c>
      <c r="U194" s="17">
        <f>IF(F194="","",IF(S194&lt;=0,"n. a.",1-I194/S194))</f>
        <v/>
      </c>
      <c r="V194" s="27">
        <f>IF(F194="","",Stichtag-IF(E194="",StdFrist,MAX(StdFrist,E194)))</f>
        <v/>
      </c>
      <c r="W194" s="27">
        <f>IF(L194="Schlüsselkunde",V194-14,"")</f>
        <v/>
      </c>
      <c r="X194" s="25" t="n"/>
      <c r="Y194" s="13" t="n"/>
      <c r="Z194" s="25" t="n"/>
      <c r="AA194" s="25" t="n"/>
      <c r="AB194" s="25" t="n"/>
    </row>
    <row r="195">
      <c r="A195" s="25" t="n"/>
      <c r="B195" s="25" t="n"/>
      <c r="C195" s="25" t="n"/>
      <c r="D195" s="25" t="n"/>
      <c r="E195" s="15" t="n"/>
      <c r="F195" s="14" t="n"/>
      <c r="G195" s="14" t="n"/>
      <c r="H195" s="14" t="n"/>
      <c r="I195" s="26">
        <f>IF(F195="","",F195-G195)</f>
        <v/>
      </c>
      <c r="J195" s="26">
        <f>IF(F195="","",I195-H195)</f>
        <v/>
      </c>
      <c r="K195" s="17">
        <f>IF(OR(F195="",F195=0),"",J195/F195)</f>
        <v/>
      </c>
      <c r="L195" s="7">
        <f>IF(F195="","",IF(F195&gt;=SchwelleUmsatz,"Schlüsselkunde",IF(K195&lt;SchwelleMarge,"Marge kritisch","Standard")))</f>
        <v/>
      </c>
      <c r="M195" s="12">
        <f>IF(OR(F195="",F195=0),"",KostenSteigerung*G195/F195)</f>
        <v/>
      </c>
      <c r="N195" s="12">
        <f>IF(F195="","",KostenSteigerung)</f>
        <v/>
      </c>
      <c r="O195" s="17">
        <f>IF(F195="","",IF(L195="Marge kritisch",StdErhoehung+ZuschlagKritisch,StdErhoehung))</f>
        <v/>
      </c>
      <c r="P195" s="13" t="n"/>
      <c r="Q195" s="17">
        <f>IF(F195="","",IF(P195="",O195,P195))</f>
        <v/>
      </c>
      <c r="R195" s="26">
        <f>IF(F195="","",F195*(1+Q195))</f>
        <v/>
      </c>
      <c r="S195" s="26">
        <f>IF(F195="","",R195-G195*(1+KostenSteigerung))</f>
        <v/>
      </c>
      <c r="T195" s="26">
        <f>IF(F195="","",S195-I195)</f>
        <v/>
      </c>
      <c r="U195" s="17">
        <f>IF(F195="","",IF(S195&lt;=0,"n. a.",1-I195/S195))</f>
        <v/>
      </c>
      <c r="V195" s="27">
        <f>IF(F195="","",Stichtag-IF(E195="",StdFrist,MAX(StdFrist,E195)))</f>
        <v/>
      </c>
      <c r="W195" s="27">
        <f>IF(L195="Schlüsselkunde",V195-14,"")</f>
        <v/>
      </c>
      <c r="X195" s="25" t="n"/>
      <c r="Y195" s="13" t="n"/>
      <c r="Z195" s="25" t="n"/>
      <c r="AA195" s="25" t="n"/>
      <c r="AB195" s="25" t="n"/>
    </row>
    <row r="196">
      <c r="A196" s="25" t="n"/>
      <c r="B196" s="25" t="n"/>
      <c r="C196" s="25" t="n"/>
      <c r="D196" s="25" t="n"/>
      <c r="E196" s="15" t="n"/>
      <c r="F196" s="14" t="n"/>
      <c r="G196" s="14" t="n"/>
      <c r="H196" s="14" t="n"/>
      <c r="I196" s="26">
        <f>IF(F196="","",F196-G196)</f>
        <v/>
      </c>
      <c r="J196" s="26">
        <f>IF(F196="","",I196-H196)</f>
        <v/>
      </c>
      <c r="K196" s="17">
        <f>IF(OR(F196="",F196=0),"",J196/F196)</f>
        <v/>
      </c>
      <c r="L196" s="7">
        <f>IF(F196="","",IF(F196&gt;=SchwelleUmsatz,"Schlüsselkunde",IF(K196&lt;SchwelleMarge,"Marge kritisch","Standard")))</f>
        <v/>
      </c>
      <c r="M196" s="12">
        <f>IF(OR(F196="",F196=0),"",KostenSteigerung*G196/F196)</f>
        <v/>
      </c>
      <c r="N196" s="12">
        <f>IF(F196="","",KostenSteigerung)</f>
        <v/>
      </c>
      <c r="O196" s="17">
        <f>IF(F196="","",IF(L196="Marge kritisch",StdErhoehung+ZuschlagKritisch,StdErhoehung))</f>
        <v/>
      </c>
      <c r="P196" s="13" t="n"/>
      <c r="Q196" s="17">
        <f>IF(F196="","",IF(P196="",O196,P196))</f>
        <v/>
      </c>
      <c r="R196" s="26">
        <f>IF(F196="","",F196*(1+Q196))</f>
        <v/>
      </c>
      <c r="S196" s="26">
        <f>IF(F196="","",R196-G196*(1+KostenSteigerung))</f>
        <v/>
      </c>
      <c r="T196" s="26">
        <f>IF(F196="","",S196-I196)</f>
        <v/>
      </c>
      <c r="U196" s="17">
        <f>IF(F196="","",IF(S196&lt;=0,"n. a.",1-I196/S196))</f>
        <v/>
      </c>
      <c r="V196" s="27">
        <f>IF(F196="","",Stichtag-IF(E196="",StdFrist,MAX(StdFrist,E196)))</f>
        <v/>
      </c>
      <c r="W196" s="27">
        <f>IF(L196="Schlüsselkunde",V196-14,"")</f>
        <v/>
      </c>
      <c r="X196" s="25" t="n"/>
      <c r="Y196" s="13" t="n"/>
      <c r="Z196" s="25" t="n"/>
      <c r="AA196" s="25" t="n"/>
      <c r="AB196" s="25" t="n"/>
    </row>
    <row r="197">
      <c r="A197" s="25" t="n"/>
      <c r="B197" s="25" t="n"/>
      <c r="C197" s="25" t="n"/>
      <c r="D197" s="25" t="n"/>
      <c r="E197" s="15" t="n"/>
      <c r="F197" s="14" t="n"/>
      <c r="G197" s="14" t="n"/>
      <c r="H197" s="14" t="n"/>
      <c r="I197" s="26">
        <f>IF(F197="","",F197-G197)</f>
        <v/>
      </c>
      <c r="J197" s="26">
        <f>IF(F197="","",I197-H197)</f>
        <v/>
      </c>
      <c r="K197" s="17">
        <f>IF(OR(F197="",F197=0),"",J197/F197)</f>
        <v/>
      </c>
      <c r="L197" s="7">
        <f>IF(F197="","",IF(F197&gt;=SchwelleUmsatz,"Schlüsselkunde",IF(K197&lt;SchwelleMarge,"Marge kritisch","Standard")))</f>
        <v/>
      </c>
      <c r="M197" s="12">
        <f>IF(OR(F197="",F197=0),"",KostenSteigerung*G197/F197)</f>
        <v/>
      </c>
      <c r="N197" s="12">
        <f>IF(F197="","",KostenSteigerung)</f>
        <v/>
      </c>
      <c r="O197" s="17">
        <f>IF(F197="","",IF(L197="Marge kritisch",StdErhoehung+ZuschlagKritisch,StdErhoehung))</f>
        <v/>
      </c>
      <c r="P197" s="13" t="n"/>
      <c r="Q197" s="17">
        <f>IF(F197="","",IF(P197="",O197,P197))</f>
        <v/>
      </c>
      <c r="R197" s="26">
        <f>IF(F197="","",F197*(1+Q197))</f>
        <v/>
      </c>
      <c r="S197" s="26">
        <f>IF(F197="","",R197-G197*(1+KostenSteigerung))</f>
        <v/>
      </c>
      <c r="T197" s="26">
        <f>IF(F197="","",S197-I197)</f>
        <v/>
      </c>
      <c r="U197" s="17">
        <f>IF(F197="","",IF(S197&lt;=0,"n. a.",1-I197/S197))</f>
        <v/>
      </c>
      <c r="V197" s="27">
        <f>IF(F197="","",Stichtag-IF(E197="",StdFrist,MAX(StdFrist,E197)))</f>
        <v/>
      </c>
      <c r="W197" s="27">
        <f>IF(L197="Schlüsselkunde",V197-14,"")</f>
        <v/>
      </c>
      <c r="X197" s="25" t="n"/>
      <c r="Y197" s="13" t="n"/>
      <c r="Z197" s="25" t="n"/>
      <c r="AA197" s="25" t="n"/>
      <c r="AB197" s="25" t="n"/>
    </row>
    <row r="198">
      <c r="A198" s="25" t="n"/>
      <c r="B198" s="25" t="n"/>
      <c r="C198" s="25" t="n"/>
      <c r="D198" s="25" t="n"/>
      <c r="E198" s="15" t="n"/>
      <c r="F198" s="14" t="n"/>
      <c r="G198" s="14" t="n"/>
      <c r="H198" s="14" t="n"/>
      <c r="I198" s="26">
        <f>IF(F198="","",F198-G198)</f>
        <v/>
      </c>
      <c r="J198" s="26">
        <f>IF(F198="","",I198-H198)</f>
        <v/>
      </c>
      <c r="K198" s="17">
        <f>IF(OR(F198="",F198=0),"",J198/F198)</f>
        <v/>
      </c>
      <c r="L198" s="7">
        <f>IF(F198="","",IF(F198&gt;=SchwelleUmsatz,"Schlüsselkunde",IF(K198&lt;SchwelleMarge,"Marge kritisch","Standard")))</f>
        <v/>
      </c>
      <c r="M198" s="12">
        <f>IF(OR(F198="",F198=0),"",KostenSteigerung*G198/F198)</f>
        <v/>
      </c>
      <c r="N198" s="12">
        <f>IF(F198="","",KostenSteigerung)</f>
        <v/>
      </c>
      <c r="O198" s="17">
        <f>IF(F198="","",IF(L198="Marge kritisch",StdErhoehung+ZuschlagKritisch,StdErhoehung))</f>
        <v/>
      </c>
      <c r="P198" s="13" t="n"/>
      <c r="Q198" s="17">
        <f>IF(F198="","",IF(P198="",O198,P198))</f>
        <v/>
      </c>
      <c r="R198" s="26">
        <f>IF(F198="","",F198*(1+Q198))</f>
        <v/>
      </c>
      <c r="S198" s="26">
        <f>IF(F198="","",R198-G198*(1+KostenSteigerung))</f>
        <v/>
      </c>
      <c r="T198" s="26">
        <f>IF(F198="","",S198-I198)</f>
        <v/>
      </c>
      <c r="U198" s="17">
        <f>IF(F198="","",IF(S198&lt;=0,"n. a.",1-I198/S198))</f>
        <v/>
      </c>
      <c r="V198" s="27">
        <f>IF(F198="","",Stichtag-IF(E198="",StdFrist,MAX(StdFrist,E198)))</f>
        <v/>
      </c>
      <c r="W198" s="27">
        <f>IF(L198="Schlüsselkunde",V198-14,"")</f>
        <v/>
      </c>
      <c r="X198" s="25" t="n"/>
      <c r="Y198" s="13" t="n"/>
      <c r="Z198" s="25" t="n"/>
      <c r="AA198" s="25" t="n"/>
      <c r="AB198" s="25" t="n"/>
    </row>
    <row r="199">
      <c r="A199" s="25" t="n"/>
      <c r="B199" s="25" t="n"/>
      <c r="C199" s="25" t="n"/>
      <c r="D199" s="25" t="n"/>
      <c r="E199" s="15" t="n"/>
      <c r="F199" s="14" t="n"/>
      <c r="G199" s="14" t="n"/>
      <c r="H199" s="14" t="n"/>
      <c r="I199" s="26">
        <f>IF(F199="","",F199-G199)</f>
        <v/>
      </c>
      <c r="J199" s="26">
        <f>IF(F199="","",I199-H199)</f>
        <v/>
      </c>
      <c r="K199" s="17">
        <f>IF(OR(F199="",F199=0),"",J199/F199)</f>
        <v/>
      </c>
      <c r="L199" s="7">
        <f>IF(F199="","",IF(F199&gt;=SchwelleUmsatz,"Schlüsselkunde",IF(K199&lt;SchwelleMarge,"Marge kritisch","Standard")))</f>
        <v/>
      </c>
      <c r="M199" s="12">
        <f>IF(OR(F199="",F199=0),"",KostenSteigerung*G199/F199)</f>
        <v/>
      </c>
      <c r="N199" s="12">
        <f>IF(F199="","",KostenSteigerung)</f>
        <v/>
      </c>
      <c r="O199" s="17">
        <f>IF(F199="","",IF(L199="Marge kritisch",StdErhoehung+ZuschlagKritisch,StdErhoehung))</f>
        <v/>
      </c>
      <c r="P199" s="13" t="n"/>
      <c r="Q199" s="17">
        <f>IF(F199="","",IF(P199="",O199,P199))</f>
        <v/>
      </c>
      <c r="R199" s="26">
        <f>IF(F199="","",F199*(1+Q199))</f>
        <v/>
      </c>
      <c r="S199" s="26">
        <f>IF(F199="","",R199-G199*(1+KostenSteigerung))</f>
        <v/>
      </c>
      <c r="T199" s="26">
        <f>IF(F199="","",S199-I199)</f>
        <v/>
      </c>
      <c r="U199" s="17">
        <f>IF(F199="","",IF(S199&lt;=0,"n. a.",1-I199/S199))</f>
        <v/>
      </c>
      <c r="V199" s="27">
        <f>IF(F199="","",Stichtag-IF(E199="",StdFrist,MAX(StdFrist,E199)))</f>
        <v/>
      </c>
      <c r="W199" s="27">
        <f>IF(L199="Schlüsselkunde",V199-14,"")</f>
        <v/>
      </c>
      <c r="X199" s="25" t="n"/>
      <c r="Y199" s="13" t="n"/>
      <c r="Z199" s="25" t="n"/>
      <c r="AA199" s="25" t="n"/>
      <c r="AB199" s="25" t="n"/>
    </row>
    <row r="200">
      <c r="A200" s="25" t="n"/>
      <c r="B200" s="25" t="n"/>
      <c r="C200" s="25" t="n"/>
      <c r="D200" s="25" t="n"/>
      <c r="E200" s="15" t="n"/>
      <c r="F200" s="14" t="n"/>
      <c r="G200" s="14" t="n"/>
      <c r="H200" s="14" t="n"/>
      <c r="I200" s="26">
        <f>IF(F200="","",F200-G200)</f>
        <v/>
      </c>
      <c r="J200" s="26">
        <f>IF(F200="","",I200-H200)</f>
        <v/>
      </c>
      <c r="K200" s="17">
        <f>IF(OR(F200="",F200=0),"",J200/F200)</f>
        <v/>
      </c>
      <c r="L200" s="7">
        <f>IF(F200="","",IF(F200&gt;=SchwelleUmsatz,"Schlüsselkunde",IF(K200&lt;SchwelleMarge,"Marge kritisch","Standard")))</f>
        <v/>
      </c>
      <c r="M200" s="12">
        <f>IF(OR(F200="",F200=0),"",KostenSteigerung*G200/F200)</f>
        <v/>
      </c>
      <c r="N200" s="12">
        <f>IF(F200="","",KostenSteigerung)</f>
        <v/>
      </c>
      <c r="O200" s="17">
        <f>IF(F200="","",IF(L200="Marge kritisch",StdErhoehung+ZuschlagKritisch,StdErhoehung))</f>
        <v/>
      </c>
      <c r="P200" s="13" t="n"/>
      <c r="Q200" s="17">
        <f>IF(F200="","",IF(P200="",O200,P200))</f>
        <v/>
      </c>
      <c r="R200" s="26">
        <f>IF(F200="","",F200*(1+Q200))</f>
        <v/>
      </c>
      <c r="S200" s="26">
        <f>IF(F200="","",R200-G200*(1+KostenSteigerung))</f>
        <v/>
      </c>
      <c r="T200" s="26">
        <f>IF(F200="","",S200-I200)</f>
        <v/>
      </c>
      <c r="U200" s="17">
        <f>IF(F200="","",IF(S200&lt;=0,"n. a.",1-I200/S200))</f>
        <v/>
      </c>
      <c r="V200" s="27">
        <f>IF(F200="","",Stichtag-IF(E200="",StdFrist,MAX(StdFrist,E200)))</f>
        <v/>
      </c>
      <c r="W200" s="27">
        <f>IF(L200="Schlüsselkunde",V200-14,"")</f>
        <v/>
      </c>
      <c r="X200" s="25" t="n"/>
      <c r="Y200" s="13" t="n"/>
      <c r="Z200" s="25" t="n"/>
      <c r="AA200" s="25" t="n"/>
      <c r="AB200" s="25" t="n"/>
    </row>
    <row r="201">
      <c r="A201" s="25" t="n"/>
      <c r="B201" s="25" t="n"/>
      <c r="C201" s="25" t="n"/>
      <c r="D201" s="25" t="n"/>
      <c r="E201" s="15" t="n"/>
      <c r="F201" s="14" t="n"/>
      <c r="G201" s="14" t="n"/>
      <c r="H201" s="14" t="n"/>
      <c r="I201" s="26">
        <f>IF(F201="","",F201-G201)</f>
        <v/>
      </c>
      <c r="J201" s="26">
        <f>IF(F201="","",I201-H201)</f>
        <v/>
      </c>
      <c r="K201" s="17">
        <f>IF(OR(F201="",F201=0),"",J201/F201)</f>
        <v/>
      </c>
      <c r="L201" s="7">
        <f>IF(F201="","",IF(F201&gt;=SchwelleUmsatz,"Schlüsselkunde",IF(K201&lt;SchwelleMarge,"Marge kritisch","Standard")))</f>
        <v/>
      </c>
      <c r="M201" s="12">
        <f>IF(OR(F201="",F201=0),"",KostenSteigerung*G201/F201)</f>
        <v/>
      </c>
      <c r="N201" s="12">
        <f>IF(F201="","",KostenSteigerung)</f>
        <v/>
      </c>
      <c r="O201" s="17">
        <f>IF(F201="","",IF(L201="Marge kritisch",StdErhoehung+ZuschlagKritisch,StdErhoehung))</f>
        <v/>
      </c>
      <c r="P201" s="13" t="n"/>
      <c r="Q201" s="17">
        <f>IF(F201="","",IF(P201="",O201,P201))</f>
        <v/>
      </c>
      <c r="R201" s="26">
        <f>IF(F201="","",F201*(1+Q201))</f>
        <v/>
      </c>
      <c r="S201" s="26">
        <f>IF(F201="","",R201-G201*(1+KostenSteigerung))</f>
        <v/>
      </c>
      <c r="T201" s="26">
        <f>IF(F201="","",S201-I201)</f>
        <v/>
      </c>
      <c r="U201" s="17">
        <f>IF(F201="","",IF(S201&lt;=0,"n. a.",1-I201/S201))</f>
        <v/>
      </c>
      <c r="V201" s="27">
        <f>IF(F201="","",Stichtag-IF(E201="",StdFrist,MAX(StdFrist,E201)))</f>
        <v/>
      </c>
      <c r="W201" s="27">
        <f>IF(L201="Schlüsselkunde",V201-14,"")</f>
        <v/>
      </c>
      <c r="X201" s="25" t="n"/>
      <c r="Y201" s="13" t="n"/>
      <c r="Z201" s="25" t="n"/>
      <c r="AA201" s="25" t="n"/>
      <c r="AB201" s="25" t="n"/>
    </row>
    <row r="202">
      <c r="A202" s="25" t="n"/>
      <c r="B202" s="25" t="n"/>
      <c r="C202" s="25" t="n"/>
      <c r="D202" s="25" t="n"/>
      <c r="E202" s="15" t="n"/>
      <c r="F202" s="14" t="n"/>
      <c r="G202" s="14" t="n"/>
      <c r="H202" s="14" t="n"/>
      <c r="I202" s="26">
        <f>IF(F202="","",F202-G202)</f>
        <v/>
      </c>
      <c r="J202" s="26">
        <f>IF(F202="","",I202-H202)</f>
        <v/>
      </c>
      <c r="K202" s="17">
        <f>IF(OR(F202="",F202=0),"",J202/F202)</f>
        <v/>
      </c>
      <c r="L202" s="7">
        <f>IF(F202="","",IF(F202&gt;=SchwelleUmsatz,"Schlüsselkunde",IF(K202&lt;SchwelleMarge,"Marge kritisch","Standard")))</f>
        <v/>
      </c>
      <c r="M202" s="12">
        <f>IF(OR(F202="",F202=0),"",KostenSteigerung*G202/F202)</f>
        <v/>
      </c>
      <c r="N202" s="12">
        <f>IF(F202="","",KostenSteigerung)</f>
        <v/>
      </c>
      <c r="O202" s="17">
        <f>IF(F202="","",IF(L202="Marge kritisch",StdErhoehung+ZuschlagKritisch,StdErhoehung))</f>
        <v/>
      </c>
      <c r="P202" s="13" t="n"/>
      <c r="Q202" s="17">
        <f>IF(F202="","",IF(P202="",O202,P202))</f>
        <v/>
      </c>
      <c r="R202" s="26">
        <f>IF(F202="","",F202*(1+Q202))</f>
        <v/>
      </c>
      <c r="S202" s="26">
        <f>IF(F202="","",R202-G202*(1+KostenSteigerung))</f>
        <v/>
      </c>
      <c r="T202" s="26">
        <f>IF(F202="","",S202-I202)</f>
        <v/>
      </c>
      <c r="U202" s="17">
        <f>IF(F202="","",IF(S202&lt;=0,"n. a.",1-I202/S202))</f>
        <v/>
      </c>
      <c r="V202" s="27">
        <f>IF(F202="","",Stichtag-IF(E202="",StdFrist,MAX(StdFrist,E202)))</f>
        <v/>
      </c>
      <c r="W202" s="27">
        <f>IF(L202="Schlüsselkunde",V202-14,"")</f>
        <v/>
      </c>
      <c r="X202" s="25" t="n"/>
      <c r="Y202" s="13" t="n"/>
      <c r="Z202" s="25" t="n"/>
      <c r="AA202" s="25" t="n"/>
      <c r="AB202" s="25" t="n"/>
    </row>
    <row r="203">
      <c r="A203" s="25" t="n"/>
      <c r="B203" s="25" t="n"/>
      <c r="C203" s="25" t="n"/>
      <c r="D203" s="25" t="n"/>
      <c r="E203" s="15" t="n"/>
      <c r="F203" s="14" t="n"/>
      <c r="G203" s="14" t="n"/>
      <c r="H203" s="14" t="n"/>
      <c r="I203" s="26">
        <f>IF(F203="","",F203-G203)</f>
        <v/>
      </c>
      <c r="J203" s="26">
        <f>IF(F203="","",I203-H203)</f>
        <v/>
      </c>
      <c r="K203" s="17">
        <f>IF(OR(F203="",F203=0),"",J203/F203)</f>
        <v/>
      </c>
      <c r="L203" s="7">
        <f>IF(F203="","",IF(F203&gt;=SchwelleUmsatz,"Schlüsselkunde",IF(K203&lt;SchwelleMarge,"Marge kritisch","Standard")))</f>
        <v/>
      </c>
      <c r="M203" s="12">
        <f>IF(OR(F203="",F203=0),"",KostenSteigerung*G203/F203)</f>
        <v/>
      </c>
      <c r="N203" s="12">
        <f>IF(F203="","",KostenSteigerung)</f>
        <v/>
      </c>
      <c r="O203" s="17">
        <f>IF(F203="","",IF(L203="Marge kritisch",StdErhoehung+ZuschlagKritisch,StdErhoehung))</f>
        <v/>
      </c>
      <c r="P203" s="13" t="n"/>
      <c r="Q203" s="17">
        <f>IF(F203="","",IF(P203="",O203,P203))</f>
        <v/>
      </c>
      <c r="R203" s="26">
        <f>IF(F203="","",F203*(1+Q203))</f>
        <v/>
      </c>
      <c r="S203" s="26">
        <f>IF(F203="","",R203-G203*(1+KostenSteigerung))</f>
        <v/>
      </c>
      <c r="T203" s="26">
        <f>IF(F203="","",S203-I203)</f>
        <v/>
      </c>
      <c r="U203" s="17">
        <f>IF(F203="","",IF(S203&lt;=0,"n. a.",1-I203/S203))</f>
        <v/>
      </c>
      <c r="V203" s="27">
        <f>IF(F203="","",Stichtag-IF(E203="",StdFrist,MAX(StdFrist,E203)))</f>
        <v/>
      </c>
      <c r="W203" s="27">
        <f>IF(L203="Schlüsselkunde",V203-14,"")</f>
        <v/>
      </c>
      <c r="X203" s="25" t="n"/>
      <c r="Y203" s="13" t="n"/>
      <c r="Z203" s="25" t="n"/>
      <c r="AA203" s="25" t="n"/>
      <c r="AB203" s="2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2:L2"/>
  </mergeCells>
  <conditionalFormatting sqref="A4:AB203">
    <cfRule type="expression" priority="1" dxfId="0" stopIfTrue="0">
      <formula>$C4="Werkvertrag mit Festpreis"</formula>
    </cfRule>
  </conditionalFormatting>
  <conditionalFormatting sqref="K4:K203">
    <cfRule type="expression" priority="2" dxfId="1">
      <formula>AND(K4&lt;&gt;"",K4&lt;SchwelleMarge)</formula>
    </cfRule>
  </conditionalFormatting>
  <conditionalFormatting sqref="U4:U203">
    <cfRule type="expression" priority="3" dxfId="2">
      <formula>AND(ISNUMBER(U4),U4&lt;0.05)</formula>
    </cfRule>
  </conditionalFormatting>
  <conditionalFormatting sqref="Z4:Z203">
    <cfRule type="expression" priority="4" dxfId="3">
      <formula>Z4="bestätigt"</formula>
    </cfRule>
    <cfRule type="expression" priority="5" dxfId="4">
      <formula>OR(Z4="abgelehnt",Z4="gekündigt")</formula>
    </cfRule>
  </conditionalFormatting>
  <dataValidations count="7">
    <dataValidation sqref="C4:C203" showDropDown="0" showInputMessage="0" showErrorMessage="1" allowBlank="0" errorTitle="Vertragstyp" error="Bitte einen Wert aus der Liste wählen." type="list">
      <formula1>=Listen!$A$2:$A$6</formula1>
    </dataValidation>
    <dataValidation sqref="D4:D203" showDropDown="0" showInputMessage="0" showErrorMessage="1" allowBlank="0" type="list">
      <formula1>=Listen!$B$2:$B$3</formula1>
    </dataValidation>
    <dataValidation sqref="X4:X203" showDropDown="0" showInputMessage="0" showErrorMessage="1" allowBlank="0" type="list">
      <formula1>=Listen!$C$2:$C$7</formula1>
    </dataValidation>
    <dataValidation sqref="Z4:Z203" showDropDown="0" showInputMessage="0" showErrorMessage="1" allowBlank="0" type="list">
      <formula1>=Listen!$D$2:$D$7</formula1>
    </dataValidation>
    <dataValidation sqref="P4:P203 Y4:Y203" showDropDown="0" showInputMessage="0" showErrorMessage="1" allowBlank="0" errorTitle="Erhöhung" error="Bitte einen Wert zwischen -10 % und 30 % eingeben." type="decimal" operator="between">
      <formula1>-0.1</formula1>
      <formula2>0.3</formula2>
    </dataValidation>
    <dataValidation sqref="E4:E203" showDropDown="0" showInputMessage="0" showErrorMessage="1" allowBlank="0" errorTitle="Frist" error="Bitte eine ganze Zahl zwischen 0 und 365 eingeben." type="whole" operator="between">
      <formula1>0</formula1>
      <formula2>365</formula2>
    </dataValidation>
    <dataValidation sqref="F4:F203 G4:G203 H4:H203" showDropDown="0" showInputMessage="0" showErrorMessage="1" allowBlank="0" errorTitle="Betrag" error="Bitte einen Betrag ab 0 eingeben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&amp;L&amp;"Arial"&amp;8 Vorlage Vortrieb, Stand Oktober 2026. Beispielzahlen sind fiktiv.&amp;R&amp;"Arial"&amp;8 vortrieb.ch 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3" customWidth="1" min="8" max="8"/>
  </cols>
  <sheetData>
    <row r="1" ht="24" customHeight="1">
      <c r="A1" s="1" t="inlineStr">
        <is>
          <t>Auswertung nach Segment</t>
        </is>
      </c>
    </row>
    <row r="2">
      <c r="A2" s="16" t="inlineStr">
        <is>
          <t>Rechnet automatisch aus dem Blatt Kunden. Die angezeigten Zahlen stammen aus den fiktiven Beispielzeilen, solange diese nicht geleert sind.</t>
        </is>
      </c>
    </row>
    <row r="4" ht="30" customHeight="1">
      <c r="A4" s="9" t="inlineStr">
        <is>
          <t>Segment</t>
        </is>
      </c>
      <c r="B4" s="9" t="inlineStr">
        <is>
          <t>Anzahl Kunden</t>
        </is>
      </c>
      <c r="C4" s="9" t="inlineStr">
        <is>
          <t>Umsatz Vorjahr CHF</t>
        </is>
      </c>
      <c r="D4" s="9" t="inlineStr">
        <is>
          <t>DB I Vorjahr CHF</t>
        </is>
      </c>
      <c r="E4" s="9" t="inlineStr">
        <is>
          <t>Neuer Umsatz CHF</t>
        </is>
      </c>
      <c r="F4" s="9" t="inlineStr">
        <is>
          <t>Neuer DB I CHF</t>
        </is>
      </c>
      <c r="G4" s="9" t="inlineStr">
        <is>
          <t>Mehrerlös CHF</t>
        </is>
      </c>
      <c r="H4" s="9" t="inlineStr">
        <is>
          <t>Ø Erhöhung gewichtet</t>
        </is>
      </c>
    </row>
    <row r="5">
      <c r="A5" s="7" t="inlineStr">
        <is>
          <t>Schlüsselkunde</t>
        </is>
      </c>
      <c r="B5" s="29">
        <f>COUNTIF(Kunden!$L:$L,$A5)</f>
        <v/>
      </c>
      <c r="C5" s="26">
        <f>SUMIF(Kunden!$L:$L,$A5,Kunden!$F:$F)</f>
        <v/>
      </c>
      <c r="D5" s="26">
        <f>SUMIF(Kunden!$L:$L,$A5,Kunden!$I:$I)</f>
        <v/>
      </c>
      <c r="E5" s="26">
        <f>SUMIF(Kunden!$L:$L,$A5,Kunden!$R:$R)</f>
        <v/>
      </c>
      <c r="F5" s="26">
        <f>SUMIF(Kunden!$L:$L,$A5,Kunden!$S:$S)</f>
        <v/>
      </c>
      <c r="G5" s="26">
        <f>E5-C5</f>
        <v/>
      </c>
      <c r="H5" s="12">
        <f>IF(C5=0,"",G5/C5)</f>
        <v/>
      </c>
    </row>
    <row r="6">
      <c r="A6" s="7" t="inlineStr">
        <is>
          <t>Standard</t>
        </is>
      </c>
      <c r="B6" s="29">
        <f>COUNTIF(Kunden!$L:$L,$A6)</f>
        <v/>
      </c>
      <c r="C6" s="26">
        <f>SUMIF(Kunden!$L:$L,$A6,Kunden!$F:$F)</f>
        <v/>
      </c>
      <c r="D6" s="26">
        <f>SUMIF(Kunden!$L:$L,$A6,Kunden!$I:$I)</f>
        <v/>
      </c>
      <c r="E6" s="26">
        <f>SUMIF(Kunden!$L:$L,$A6,Kunden!$R:$R)</f>
        <v/>
      </c>
      <c r="F6" s="26">
        <f>SUMIF(Kunden!$L:$L,$A6,Kunden!$S:$S)</f>
        <v/>
      </c>
      <c r="G6" s="26">
        <f>E6-C6</f>
        <v/>
      </c>
      <c r="H6" s="12">
        <f>IF(C6=0,"",G6/C6)</f>
        <v/>
      </c>
    </row>
    <row r="7">
      <c r="A7" s="7" t="inlineStr">
        <is>
          <t>Marge kritisch</t>
        </is>
      </c>
      <c r="B7" s="29">
        <f>COUNTIF(Kunden!$L:$L,$A7)</f>
        <v/>
      </c>
      <c r="C7" s="26">
        <f>SUMIF(Kunden!$L:$L,$A7,Kunden!$F:$F)</f>
        <v/>
      </c>
      <c r="D7" s="26">
        <f>SUMIF(Kunden!$L:$L,$A7,Kunden!$I:$I)</f>
        <v/>
      </c>
      <c r="E7" s="26">
        <f>SUMIF(Kunden!$L:$L,$A7,Kunden!$R:$R)</f>
        <v/>
      </c>
      <c r="F7" s="26">
        <f>SUMIF(Kunden!$L:$L,$A7,Kunden!$S:$S)</f>
        <v/>
      </c>
      <c r="G7" s="26">
        <f>E7-C7</f>
        <v/>
      </c>
      <c r="H7" s="12">
        <f>IF(C7=0,"",G7/C7)</f>
        <v/>
      </c>
    </row>
    <row r="8">
      <c r="A8" s="19" t="inlineStr">
        <is>
          <t>Total</t>
        </is>
      </c>
      <c r="B8" s="30">
        <f>SUM(B5:B7)</f>
        <v/>
      </c>
      <c r="C8" s="20">
        <f>SUM(C5:C7)</f>
        <v/>
      </c>
      <c r="D8" s="20">
        <f>SUM(D5:D7)</f>
        <v/>
      </c>
      <c r="E8" s="20">
        <f>SUM(E5:E7)</f>
        <v/>
      </c>
      <c r="F8" s="20">
        <f>SUM(F5:F7)</f>
        <v/>
      </c>
      <c r="G8" s="20">
        <f>SUM(G5:G7)</f>
        <v/>
      </c>
      <c r="H8" s="22">
        <f>IF(C8=0,"",G8/C8)</f>
        <v/>
      </c>
    </row>
    <row r="11">
      <c r="A11" s="9" t="inlineStr">
        <is>
          <t>Status</t>
        </is>
      </c>
      <c r="B11" s="9" t="inlineStr">
        <is>
          <t>Anzahl</t>
        </is>
      </c>
    </row>
    <row r="12">
      <c r="A12" s="7">
        <f>Listen!D2</f>
        <v/>
      </c>
      <c r="B12" s="29">
        <f>COUNTIF(Kunden!$Z:$Z,$A12)</f>
        <v/>
      </c>
    </row>
    <row r="13">
      <c r="A13" s="7">
        <f>Listen!D3</f>
        <v/>
      </c>
      <c r="B13" s="29">
        <f>COUNTIF(Kunden!$Z:$Z,$A13)</f>
        <v/>
      </c>
    </row>
    <row r="14">
      <c r="A14" s="7">
        <f>Listen!D4</f>
        <v/>
      </c>
      <c r="B14" s="29">
        <f>COUNTIF(Kunden!$Z:$Z,$A14)</f>
        <v/>
      </c>
    </row>
    <row r="15">
      <c r="A15" s="7">
        <f>Listen!D5</f>
        <v/>
      </c>
      <c r="B15" s="29">
        <f>COUNTIF(Kunden!$Z:$Z,$A15)</f>
        <v/>
      </c>
    </row>
    <row r="16">
      <c r="A16" s="7">
        <f>Listen!D6</f>
        <v/>
      </c>
      <c r="B16" s="29">
        <f>COUNTIF(Kunden!$Z:$Z,$A16)</f>
        <v/>
      </c>
    </row>
    <row r="17">
      <c r="A17" s="7">
        <f>Listen!D7</f>
        <v/>
      </c>
      <c r="B17" s="29">
        <f>COUNTIF(Kunden!$Z:$Z,$A17)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2:H2"/>
  </mergeCells>
  <pageMargins left="0.75" right="0.75" top="1" bottom="1" header="0.5" footer="0.5"/>
  <pageSetup orientation="landscape" paperSize="9" fitToHeight="0" fitToWidth="1"/>
  <headerFooter>
    <oddHeader/>
    <oddFooter>&amp;L&amp;"Arial"&amp;8 Vorlage Vortrieb, Stand Oktober 2026. Beispielzahlen sind fiktiv.&amp;R&amp;"Arial"&amp;8 vortrieb.ch  &amp;P /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6" customWidth="1" min="1" max="1"/>
    <col width="14" customWidth="1" min="2" max="2"/>
    <col width="13" customWidth="1" min="3" max="3"/>
    <col width="20" customWidth="1" min="4" max="4"/>
    <col width="10" customWidth="1" min="5" max="5"/>
  </cols>
  <sheetData>
    <row r="1" ht="24" customHeight="1">
      <c r="A1" s="1" t="inlineStr">
        <is>
          <t>Zeitplan</t>
        </is>
      </c>
    </row>
    <row r="2">
      <c r="A2" s="24" t="inlineStr">
        <is>
          <t>Die Tage relativ zum Stichtag sind Vorschläge. Passen Sie sie an Ihre Vertragsfristen an.</t>
        </is>
      </c>
    </row>
    <row r="3" ht="30" customHeight="1">
      <c r="A3" s="9" t="inlineStr">
        <is>
          <t>Meilenstein</t>
        </is>
      </c>
      <c r="B3" s="9" t="inlineStr">
        <is>
          <t>Tage relativ zum Stichtag</t>
        </is>
      </c>
      <c r="C3" s="9" t="inlineStr">
        <is>
          <t>Datum</t>
        </is>
      </c>
      <c r="D3" s="9" t="inlineStr">
        <is>
          <t>Verantwortlich</t>
        </is>
      </c>
      <c r="E3" s="9" t="inlineStr">
        <is>
          <t>Erledigt</t>
        </is>
      </c>
    </row>
    <row r="4">
      <c r="A4" s="5" t="inlineStr">
        <is>
          <t>Analyse abgeschlossen, Erhöhung pro Kunde festgelegt</t>
        </is>
      </c>
      <c r="B4" s="15" t="n">
        <v>-84</v>
      </c>
      <c r="C4" s="27">
        <f>Stichtag+B4</f>
        <v/>
      </c>
      <c r="D4" s="5" t="n"/>
      <c r="E4" s="5" t="inlineStr">
        <is>
          <t>Nein</t>
        </is>
      </c>
    </row>
    <row r="5">
      <c r="A5" s="5" t="inlineStr">
        <is>
          <t>Freigabe Geschäftsleitung, Verhandlungsspielraum festgelegt</t>
        </is>
      </c>
      <c r="B5" s="15" t="n">
        <v>-70</v>
      </c>
      <c r="C5" s="27">
        <f>Stichtag+B5</f>
        <v/>
      </c>
      <c r="D5" s="5" t="n"/>
      <c r="E5" s="5" t="inlineStr">
        <is>
          <t>Nein</t>
        </is>
      </c>
    </row>
    <row r="6">
      <c r="A6" s="5" t="inlineStr">
        <is>
          <t>Gespräche Schlüsselkunden: Beginn</t>
        </is>
      </c>
      <c r="B6" s="15" t="n">
        <v>-63</v>
      </c>
      <c r="C6" s="27">
        <f>Stichtag+B6</f>
        <v/>
      </c>
      <c r="D6" s="5" t="n"/>
      <c r="E6" s="5" t="inlineStr">
        <is>
          <t>Nein</t>
        </is>
      </c>
    </row>
    <row r="7">
      <c r="A7" s="5" t="inlineStr">
        <is>
          <t>Gespräche Schlüsselkunden: Ende</t>
        </is>
      </c>
      <c r="B7" s="15" t="n">
        <v>-49</v>
      </c>
      <c r="C7" s="27">
        <f>Stichtag+B7</f>
        <v/>
      </c>
      <c r="D7" s="5" t="n"/>
      <c r="E7" s="5" t="inlineStr">
        <is>
          <t>Nein</t>
        </is>
      </c>
    </row>
    <row r="8">
      <c r="A8" s="5" t="inlineStr">
        <is>
          <t>Schriftliche Mitteilung an alle Kunden</t>
        </is>
      </c>
      <c r="B8" s="15" t="n">
        <v>-42</v>
      </c>
      <c r="C8" s="27">
        <f>Stichtag+B8</f>
        <v/>
      </c>
      <c r="D8" s="5" t="n"/>
      <c r="E8" s="5" t="inlineStr">
        <is>
          <t>Nein</t>
        </is>
      </c>
    </row>
    <row r="9">
      <c r="A9" s="5" t="inlineStr">
        <is>
          <t>Frist Rückmeldungen, offene Fälle nachfassen</t>
        </is>
      </c>
      <c r="B9" s="15" t="n">
        <v>-21</v>
      </c>
      <c r="C9" s="27">
        <f>Stichtag+B9</f>
        <v/>
      </c>
      <c r="D9" s="5" t="n"/>
      <c r="E9" s="5" t="inlineStr">
        <is>
          <t>Nein</t>
        </is>
      </c>
    </row>
    <row r="10">
      <c r="A10" s="5" t="inlineStr">
        <is>
          <t>Preise in ERP, Offerten und Webshop umstellen</t>
        </is>
      </c>
      <c r="B10" s="15" t="n">
        <v>-7</v>
      </c>
      <c r="C10" s="27">
        <f>Stichtag+B10</f>
        <v/>
      </c>
      <c r="D10" s="5" t="n"/>
      <c r="E10" s="5" t="inlineStr">
        <is>
          <t>Nein</t>
        </is>
      </c>
    </row>
    <row r="11">
      <c r="A11" s="5" t="inlineStr">
        <is>
          <t>Stichtag</t>
        </is>
      </c>
      <c r="B11" s="15" t="n">
        <v>0</v>
      </c>
      <c r="C11" s="27">
        <f>Stichtag+B11</f>
        <v/>
      </c>
      <c r="D11" s="5" t="n"/>
      <c r="E11" s="5" t="inlineStr">
        <is>
          <t>Nein</t>
        </is>
      </c>
    </row>
    <row r="12">
      <c r="A12" s="5" t="inlineStr">
        <is>
          <t>Nachkontrolle 1</t>
        </is>
      </c>
      <c r="B12" s="15" t="n">
        <v>30</v>
      </c>
      <c r="C12" s="27">
        <f>Stichtag+B12</f>
        <v/>
      </c>
      <c r="D12" s="5" t="n"/>
      <c r="E12" s="5" t="inlineStr">
        <is>
          <t>Nein</t>
        </is>
      </c>
    </row>
    <row r="13">
      <c r="A13" s="5" t="inlineStr">
        <is>
          <t>Nachkontrolle 2</t>
        </is>
      </c>
      <c r="B13" s="15" t="n">
        <v>91</v>
      </c>
      <c r="C13" s="27">
        <f>Stichtag+B13</f>
        <v/>
      </c>
      <c r="D13" s="5" t="n"/>
      <c r="E13" s="5" t="inlineStr">
        <is>
          <t>Nein</t>
        </is>
      </c>
    </row>
    <row r="15">
      <c r="A15" s="31" t="inlineStr">
        <is>
          <t>Frühester Briefversand laut Kundenliste</t>
        </is>
      </c>
      <c r="B15" s="7" t="n"/>
      <c r="C15" s="32">
        <f>IF(COUNT(Kunden!$V:$V)=0,"",MIN(Kunden!$V:$V))</f>
        <v/>
      </c>
    </row>
    <row r="16">
      <c r="A16" s="24" t="inlineStr">
        <is>
          <t>Liegt C15 vor C8, gilt für einzelne Kunden eine längere Vertragsfrist. Diese Kunden zuerst bearbeiten.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A2:E2"/>
    <mergeCell ref="A16:E16"/>
  </mergeCells>
  <conditionalFormatting sqref="C4:C13">
    <cfRule type="expression" priority="1" dxfId="5">
      <formula>AND($E4&lt;&gt;"Ja",$C4&lt;TODAY())</formula>
    </cfRule>
  </conditionalFormatting>
  <conditionalFormatting sqref="C15">
    <cfRule type="expression" priority="2" dxfId="6">
      <formula>AND(ISNUMBER($C$15),$C$15&lt;$C$8)</formula>
    </cfRule>
  </conditionalFormatting>
  <dataValidations count="2">
    <dataValidation sqref="E4:E13" showDropDown="0" showInputMessage="0" showErrorMessage="1" allowBlank="0" type="list">
      <formula1>=Listen!$E$2:$E$3</formula1>
    </dataValidation>
    <dataValidation sqref="B4:B13" showDropDown="0" showInputMessage="0" showErrorMessage="1" allowBlank="0" type="whole" operator="between">
      <formula1>-365</formula1>
      <formula2>365</formula2>
    </dataValidation>
  </dataValidations>
  <pageMargins left="0.75" right="0.75" top="1" bottom="1" header="0.5" footer="0.5"/>
  <pageSetup orientation="portrait" paperSize="9" fitToHeight="0" fitToWidth="1"/>
  <headerFooter>
    <oddHeader/>
    <oddFooter>&amp;L&amp;"Arial"&amp;8 Vorlage Vortrieb, Stand Oktober 2026. Beispielzahlen sind fiktiv.&amp;R&amp;"Arial"&amp;8 vortrieb.ch 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26" customWidth="1" min="3" max="3"/>
    <col width="52" customWidth="1" min="4" max="4"/>
  </cols>
  <sheetData>
    <row r="1" ht="24" customHeight="1">
      <c r="A1" s="1" t="inlineStr">
        <is>
          <t>Indexklausel</t>
        </is>
      </c>
    </row>
    <row r="3">
      <c r="A3" s="3" t="inlineStr">
        <is>
          <t>Teil 1: Rechner</t>
        </is>
      </c>
    </row>
    <row r="4">
      <c r="A4" s="7" t="inlineStr">
        <is>
          <t>Index (Bezeichnung mit Basis)</t>
        </is>
      </c>
      <c r="B4" s="33" t="inlineStr">
        <is>
          <t>LIK, Basis Dezember 2025 = 100</t>
        </is>
      </c>
    </row>
    <row r="5">
      <c r="A5" s="7" t="inlineStr">
        <is>
          <t>Indexstand Ausgangsmonat</t>
        </is>
      </c>
      <c r="B5" s="34" t="n">
        <v>100</v>
      </c>
    </row>
    <row r="6">
      <c r="A6" s="7" t="inlineStr">
        <is>
          <t>Indexstand Vergleichsmonat</t>
        </is>
      </c>
      <c r="B6" s="34" t="n">
        <v>103.2</v>
      </c>
      <c r="C6" s="35" t="inlineStr">
        <is>
          <t>Bsp.: fiktiver Wert</t>
        </is>
      </c>
    </row>
    <row r="7">
      <c r="A7" s="7" t="inlineStr">
        <is>
          <t>Preis bisher CHF</t>
        </is>
      </c>
      <c r="B7" s="36" t="n">
        <v>1000</v>
      </c>
      <c r="C7" s="35" t="inlineStr">
        <is>
          <t>Bsp.</t>
        </is>
      </c>
    </row>
    <row r="8">
      <c r="A8" s="7" t="inlineStr">
        <is>
          <t>Fixanteil (nicht indexiert)</t>
        </is>
      </c>
      <c r="B8" s="37" t="n">
        <v>0.4</v>
      </c>
      <c r="C8" s="35" t="inlineStr">
        <is>
          <t>Bsp.</t>
        </is>
      </c>
    </row>
    <row r="9">
      <c r="A9" s="7" t="inlineStr">
        <is>
          <t>Schwelle für Anpassung</t>
        </is>
      </c>
      <c r="B9" s="37" t="n">
        <v>0.02</v>
      </c>
      <c r="C9" s="35" t="inlineStr">
        <is>
          <t>Bsp.</t>
        </is>
      </c>
    </row>
    <row r="10">
      <c r="A10" s="7" t="inlineStr">
        <is>
          <t>Indexveränderung</t>
        </is>
      </c>
      <c r="B10" s="38">
        <f>IF(B5=0,"",B6/B5-1)</f>
        <v/>
      </c>
    </row>
    <row r="11">
      <c r="A11" s="7" t="inlineStr">
        <is>
          <t>Anpassung ausgelöst</t>
        </is>
      </c>
      <c r="B11" s="39">
        <f>IF(B10="","",IF(ABS(B10)&gt;=B9,"Ja","Nein"))</f>
        <v/>
      </c>
    </row>
    <row r="12">
      <c r="A12" s="31" t="inlineStr">
        <is>
          <t>Preis neu, voll indexiert CHF</t>
        </is>
      </c>
      <c r="B12" s="40">
        <f>IF(B11="Ja",B7*B6/B5,B7)</f>
        <v/>
      </c>
    </row>
    <row r="13">
      <c r="A13" s="31" t="inlineStr">
        <is>
          <t>Preis neu, Gleitformel CHF</t>
        </is>
      </c>
      <c r="B13" s="40">
        <f>IF(B11="Ja",B7*(B8+(1-B8)*B6/B5),B7)</f>
        <v/>
      </c>
    </row>
    <row r="15" ht="44" customHeight="1">
      <c r="A15" s="24" t="inlineStr">
        <is>
          <t>Die Anpassung wirkt in beide Richtungen. Prüfen Sie, ob Ihr Vertrag Basis, Stichmonate, Schwelle und Fixanteil gleich regelt. Für ältere Basen (z. B. Dezember 2020 = 100) Werte mit dem BFS-Rechner umrechnen: https://lik-app.bfs.admin.ch/de/lik/rechner</t>
        </is>
      </c>
    </row>
    <row r="16" ht="86" customHeight="1">
      <c r="A16" s="24" t="inlineStr">
        <is>
          <t>Mustertext Klausel: Die Preise werden jährlich per [Datum] an die Veränderung des [Index] angepasst. Massgebend sind die Indexstände der Monate [Monat alt] und [Monat neu]. Eine Anpassung erfolgt, wenn die Veränderung mindestens [Schwelle] Prozent beträgt. Sie gilt in beide Richtungen. Ein Anteil von [Fixanteil] Prozent des Preises bleibt fest. Bei einer Revision des Index gilt die vom BFS veröffentlichte Umrechnung. Die Anpassung wird mindestens [Tage] Tage im Voraus schriftlich mitgeteilt.</t>
        </is>
      </c>
    </row>
    <row r="17">
      <c r="A17" s="8" t="inlineStr">
        <is>
          <t>Klausel vor Einsatz rechtlich prüfen lassen.</t>
        </is>
      </c>
    </row>
    <row r="18">
      <c r="A18" s="3" t="inlineStr">
        <is>
          <t>Teil 2: Indexwerte 2026</t>
        </is>
      </c>
    </row>
    <row r="19" ht="44" customHeight="1">
      <c r="A19" s="9" t="inlineStr">
        <is>
          <t>Monat</t>
        </is>
      </c>
      <c r="B19" s="9" t="inlineStr">
        <is>
          <t>LIK (Dez. 2025 = 100)</t>
        </is>
      </c>
      <c r="C19" s="9" t="inlineStr">
        <is>
          <t>Produzenten- und Importpreisindex (Dez. 2025 = 100)</t>
        </is>
      </c>
      <c r="D19" s="9" t="inlineStr">
        <is>
          <t>Quelle</t>
        </is>
      </c>
    </row>
    <row r="20" ht="15" customHeight="1">
      <c r="A20" s="7" t="inlineStr">
        <is>
          <t>Januar 2026</t>
        </is>
      </c>
      <c r="B20" s="41" t="n">
        <v>99.90000000000001</v>
      </c>
      <c r="C20" s="41" t="n"/>
      <c r="D20" s="42" t="inlineStr">
        <is>
          <t>https://www.vs.ch/de/web/sstp/lik</t>
        </is>
      </c>
    </row>
    <row r="21" ht="15" customHeight="1">
      <c r="A21" s="7" t="inlineStr">
        <is>
          <t>Februar 2026</t>
        </is>
      </c>
      <c r="B21" s="41" t="n">
        <v>100.6</v>
      </c>
      <c r="C21" s="41" t="n"/>
      <c r="D21" s="42" t="inlineStr">
        <is>
          <t>https://www.vs.ch/de/web/sstp/lik</t>
        </is>
      </c>
    </row>
    <row r="22" ht="15" customHeight="1">
      <c r="A22" s="7" t="inlineStr">
        <is>
          <t>März 2026</t>
        </is>
      </c>
      <c r="B22" s="41" t="n">
        <v>100.8</v>
      </c>
      <c r="C22" s="41" t="n"/>
      <c r="D22" s="42" t="inlineStr">
        <is>
          <t>https://www.vs.ch/de/web/sstp/lik</t>
        </is>
      </c>
    </row>
    <row r="23" ht="15" customHeight="1">
      <c r="A23" s="7" t="inlineStr">
        <is>
          <t>April 2026</t>
        </is>
      </c>
      <c r="B23" s="41" t="n"/>
      <c r="C23" s="41" t="n"/>
      <c r="D23" s="42" t="n"/>
    </row>
    <row r="24" ht="15" customHeight="1">
      <c r="A24" s="7" t="inlineStr">
        <is>
          <t>Mai 2026</t>
        </is>
      </c>
      <c r="B24" s="41" t="n"/>
      <c r="C24" s="41" t="n"/>
      <c r="D24" s="42" t="n"/>
    </row>
    <row r="25" ht="15" customHeight="1">
      <c r="A25" s="7" t="inlineStr">
        <is>
          <t>Juni 2026</t>
        </is>
      </c>
      <c r="B25" s="41" t="n"/>
      <c r="C25" s="41" t="n">
        <v>99.8</v>
      </c>
      <c r="D25" s="42" t="inlineStr">
        <is>
          <t>https://www.admin.ch/de/newnsb/UScf6s4afpKPvamXHzIxA</t>
        </is>
      </c>
    </row>
    <row r="26" ht="15" customHeight="1">
      <c r="A26" s="7" t="inlineStr">
        <is>
          <t>Juli 2026</t>
        </is>
      </c>
      <c r="B26" s="41" t="n"/>
      <c r="C26" s="41" t="n">
        <v>99.59999999999999</v>
      </c>
      <c r="D26" s="42" t="inlineStr">
        <is>
          <t>https://dam-api.bfs.admin.ch/hub/api/dam/assets/36755270/master</t>
        </is>
      </c>
    </row>
    <row r="27" ht="24" customHeight="1">
      <c r="A27" s="7" t="inlineStr">
        <is>
          <t>August 2026</t>
        </is>
      </c>
      <c r="B27" s="41" t="n">
        <v>101.5</v>
      </c>
      <c r="C27" s="41" t="n">
        <v>100.4</v>
      </c>
      <c r="D27" s="42" t="inlineStr">
        <is>
          <t>https://www.admin.ch/de/newnsb/NSUt8um5SBxJ ; https://www.admin.ch/de/newnsb/FBvVFeOUuOuU</t>
        </is>
      </c>
    </row>
    <row r="28" ht="24" customHeight="1">
      <c r="A28" s="7" t="inlineStr">
        <is>
          <t>September 2026</t>
        </is>
      </c>
      <c r="B28" s="41" t="n">
        <v>101.5</v>
      </c>
      <c r="C28" s="41" t="n">
        <v>100.7</v>
      </c>
      <c r="D28" s="42" t="inlineStr">
        <is>
          <t>https://www.admin.ch/de/newnsb/wNfni1DvzKuQ ; https://www.admin.ch/de/newnsb/pSs3KNd9dxGy</t>
        </is>
      </c>
    </row>
    <row r="30" ht="30" customHeight="1">
      <c r="A30" s="16" t="inlineStr">
        <is>
          <t>Werte April und Mai 2026 (LIK) sowie Januar bis Mai 2026 (Produzenten- und Importpreisindex) vor Veröffentlichung der Vorlage auf bfs.admin.ch nachtragen.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3">
    <mergeCell ref="A15:D15"/>
    <mergeCell ref="A30:D30"/>
    <mergeCell ref="A16:D16"/>
  </mergeCells>
  <dataValidations count="2">
    <dataValidation sqref="B5:B7 B20:C28" showDropDown="0" showInputMessage="0" showErrorMessage="1" allowBlank="0" errorTitle="Wert" error="Bitte einen Wert grösser als 0 eingeben." type="decimal" operator="greaterThan">
      <formula1>0</formula1>
    </dataValidation>
    <dataValidation sqref="B8:B9" showDropDown="0" showInputMessage="0" showErrorMessage="1" allowBlank="0" errorTitle="Prozentwert" error="Bitte einen Wert zwischen 0 % und 100 % eingeben." type="decimal" operator="between">
      <formula1>0</formula1>
      <formula2>1</formula2>
    </dataValidation>
  </dataValidations>
  <pageMargins left="0.75" right="0.75" top="1" bottom="1" header="0.5" footer="0.5"/>
  <pageSetup orientation="portrait" paperSize="9" fitToHeight="0" fitToWidth="1"/>
  <headerFooter>
    <oddHeader/>
    <oddFooter>&amp;L&amp;"Arial"&amp;8 Vorlage Vortrieb, Stand Oktober 2026. Beispielzahlen sind fiktiv.&amp;R&amp;"Arial"&amp;8 vortrieb.ch 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2" customWidth="1" min="3" max="3"/>
    <col width="15" customWidth="1" min="4" max="4"/>
    <col width="15" customWidth="1" min="5" max="5"/>
    <col width="12" customWidth="1" min="6" max="6"/>
    <col width="12" customWidth="1" min="7" max="7"/>
    <col width="9" customWidth="1" min="8" max="8"/>
    <col width="36" customWidth="1" min="9" max="9"/>
  </cols>
  <sheetData>
    <row r="1" ht="24" customHeight="1">
      <c r="A1" s="1" t="inlineStr">
        <is>
          <t>Nachkontrolle</t>
        </is>
      </c>
    </row>
    <row r="2">
      <c r="A2" s="16" t="inlineStr">
        <is>
          <t>Bsp.: Zeile 5 (K-1001) ist ein fiktives Beispiel. Vor der Nutzung die grau hinterlegten Zellen leeren.</t>
        </is>
      </c>
    </row>
    <row r="3" ht="28" customHeight="1">
      <c r="A3" s="24" t="inlineStr">
        <is>
          <t>Vergleichen Sie gleich lange Perioden, z. B. April bis Juni 2027 mit April bis Juni 2026. Mengeneffekte und Sortimentswechsel in Spalte I erklären.</t>
        </is>
      </c>
    </row>
    <row r="4" ht="44" customHeight="1">
      <c r="A4" s="9" t="inlineStr">
        <is>
          <t>Kunden-Nr</t>
        </is>
      </c>
      <c r="B4" s="9" t="inlineStr">
        <is>
          <t>Kunde</t>
        </is>
      </c>
      <c r="C4" s="9" t="inlineStr">
        <is>
          <t>Vereinbarte Erhöhung</t>
        </is>
      </c>
      <c r="D4" s="9" t="inlineStr">
        <is>
          <t>Umsatz Vergleichsperiode Vorjahr CHF</t>
        </is>
      </c>
      <c r="E4" s="9" t="inlineStr">
        <is>
          <t>Umsatz Periode nach Stichtag CHF</t>
        </is>
      </c>
      <c r="F4" s="9" t="inlineStr">
        <is>
          <t>Veränderung</t>
        </is>
      </c>
      <c r="G4" s="9" t="inlineStr">
        <is>
          <t>Abweichung vom Plan</t>
        </is>
      </c>
      <c r="H4" s="9" t="inlineStr">
        <is>
          <t>Ampel</t>
        </is>
      </c>
      <c r="I4" s="9" t="inlineStr">
        <is>
          <t>Massnahme</t>
        </is>
      </c>
    </row>
    <row r="5">
      <c r="A5" s="25" t="inlineStr">
        <is>
          <t>K-1001</t>
        </is>
      </c>
      <c r="B5" s="7">
        <f>IFERROR(INDEX(Kunden!$B:$B,MATCH($A5,Kunden!$A:$A,0)),"")</f>
        <v/>
      </c>
      <c r="C5" s="17">
        <f>IFERROR(IF(INDEX(Kunden!$Y:$Y,MATCH($A5,Kunden!$A:$A,0))="",INDEX(Kunden!$Q:$Q,MATCH($A5,Kunden!$A:$A,0)),INDEX(Kunden!$Y:$Y,MATCH($A5,Kunden!$A:$A,0))),"")</f>
        <v/>
      </c>
      <c r="D5" s="14" t="n">
        <v>105000</v>
      </c>
      <c r="E5" s="14" t="n">
        <v>106000</v>
      </c>
      <c r="F5" s="17">
        <f>IF(OR(D5="",D5=0,E5=""),"",E5/D5-1)</f>
        <v/>
      </c>
      <c r="G5" s="17">
        <f>IF(OR(F5="",C5=""),"",F5-C5)</f>
        <v/>
      </c>
      <c r="H5" s="7">
        <f>IF(G5="","",IF(G5&lt;-Toleranz,"Rot",IF(G5&lt;0,"Gelb","Grün")))</f>
        <v/>
      </c>
      <c r="I5" s="43" t="inlineStr">
        <is>
          <t>Beispiel (fiktiv), vor Nutzung leeren</t>
        </is>
      </c>
    </row>
    <row r="6">
      <c r="A6" s="25" t="n"/>
      <c r="B6" s="7">
        <f>IFERROR(INDEX(Kunden!$B:$B,MATCH($A6,Kunden!$A:$A,0)),"")</f>
        <v/>
      </c>
      <c r="C6" s="17">
        <f>IFERROR(IF(INDEX(Kunden!$Y:$Y,MATCH($A6,Kunden!$A:$A,0))="",INDEX(Kunden!$Q:$Q,MATCH($A6,Kunden!$A:$A,0)),INDEX(Kunden!$Y:$Y,MATCH($A6,Kunden!$A:$A,0))),"")</f>
        <v/>
      </c>
      <c r="D6" s="14" t="n"/>
      <c r="E6" s="14" t="n"/>
      <c r="F6" s="17">
        <f>IF(OR(D6="",D6=0,E6=""),"",E6/D6-1)</f>
        <v/>
      </c>
      <c r="G6" s="17">
        <f>IF(OR(F6="",C6=""),"",F6-C6)</f>
        <v/>
      </c>
      <c r="H6" s="7">
        <f>IF(G6="","",IF(G6&lt;-Toleranz,"Rot",IF(G6&lt;0,"Gelb","Grün")))</f>
        <v/>
      </c>
      <c r="I6" s="5" t="n"/>
    </row>
    <row r="7">
      <c r="A7" s="25" t="n"/>
      <c r="B7" s="7">
        <f>IFERROR(INDEX(Kunden!$B:$B,MATCH($A7,Kunden!$A:$A,0)),"")</f>
        <v/>
      </c>
      <c r="C7" s="17">
        <f>IFERROR(IF(INDEX(Kunden!$Y:$Y,MATCH($A7,Kunden!$A:$A,0))="",INDEX(Kunden!$Q:$Q,MATCH($A7,Kunden!$A:$A,0)),INDEX(Kunden!$Y:$Y,MATCH($A7,Kunden!$A:$A,0))),"")</f>
        <v/>
      </c>
      <c r="D7" s="14" t="n"/>
      <c r="E7" s="14" t="n"/>
      <c r="F7" s="17">
        <f>IF(OR(D7="",D7=0,E7=""),"",E7/D7-1)</f>
        <v/>
      </c>
      <c r="G7" s="17">
        <f>IF(OR(F7="",C7=""),"",F7-C7)</f>
        <v/>
      </c>
      <c r="H7" s="7">
        <f>IF(G7="","",IF(G7&lt;-Toleranz,"Rot",IF(G7&lt;0,"Gelb","Grün")))</f>
        <v/>
      </c>
      <c r="I7" s="5" t="n"/>
    </row>
    <row r="8">
      <c r="A8" s="25" t="n"/>
      <c r="B8" s="7">
        <f>IFERROR(INDEX(Kunden!$B:$B,MATCH($A8,Kunden!$A:$A,0)),"")</f>
        <v/>
      </c>
      <c r="C8" s="17">
        <f>IFERROR(IF(INDEX(Kunden!$Y:$Y,MATCH($A8,Kunden!$A:$A,0))="",INDEX(Kunden!$Q:$Q,MATCH($A8,Kunden!$A:$A,0)),INDEX(Kunden!$Y:$Y,MATCH($A8,Kunden!$A:$A,0))),"")</f>
        <v/>
      </c>
      <c r="D8" s="14" t="n"/>
      <c r="E8" s="14" t="n"/>
      <c r="F8" s="17">
        <f>IF(OR(D8="",D8=0,E8=""),"",E8/D8-1)</f>
        <v/>
      </c>
      <c r="G8" s="17">
        <f>IF(OR(F8="",C8=""),"",F8-C8)</f>
        <v/>
      </c>
      <c r="H8" s="7">
        <f>IF(G8="","",IF(G8&lt;-Toleranz,"Rot",IF(G8&lt;0,"Gelb","Grün")))</f>
        <v/>
      </c>
      <c r="I8" s="5" t="n"/>
    </row>
    <row r="9">
      <c r="A9" s="25" t="n"/>
      <c r="B9" s="7">
        <f>IFERROR(INDEX(Kunden!$B:$B,MATCH($A9,Kunden!$A:$A,0)),"")</f>
        <v/>
      </c>
      <c r="C9" s="17">
        <f>IFERROR(IF(INDEX(Kunden!$Y:$Y,MATCH($A9,Kunden!$A:$A,0))="",INDEX(Kunden!$Q:$Q,MATCH($A9,Kunden!$A:$A,0)),INDEX(Kunden!$Y:$Y,MATCH($A9,Kunden!$A:$A,0))),"")</f>
        <v/>
      </c>
      <c r="D9" s="14" t="n"/>
      <c r="E9" s="14" t="n"/>
      <c r="F9" s="17">
        <f>IF(OR(D9="",D9=0,E9=""),"",E9/D9-1)</f>
        <v/>
      </c>
      <c r="G9" s="17">
        <f>IF(OR(F9="",C9=""),"",F9-C9)</f>
        <v/>
      </c>
      <c r="H9" s="7">
        <f>IF(G9="","",IF(G9&lt;-Toleranz,"Rot",IF(G9&lt;0,"Gelb","Grün")))</f>
        <v/>
      </c>
      <c r="I9" s="5" t="n"/>
    </row>
    <row r="10">
      <c r="A10" s="25" t="n"/>
      <c r="B10" s="7">
        <f>IFERROR(INDEX(Kunden!$B:$B,MATCH($A10,Kunden!$A:$A,0)),"")</f>
        <v/>
      </c>
      <c r="C10" s="17">
        <f>IFERROR(IF(INDEX(Kunden!$Y:$Y,MATCH($A10,Kunden!$A:$A,0))="",INDEX(Kunden!$Q:$Q,MATCH($A10,Kunden!$A:$A,0)),INDEX(Kunden!$Y:$Y,MATCH($A10,Kunden!$A:$A,0))),"")</f>
        <v/>
      </c>
      <c r="D10" s="14" t="n"/>
      <c r="E10" s="14" t="n"/>
      <c r="F10" s="17">
        <f>IF(OR(D10="",D10=0,E10=""),"",E10/D10-1)</f>
        <v/>
      </c>
      <c r="G10" s="17">
        <f>IF(OR(F10="",C10=""),"",F10-C10)</f>
        <v/>
      </c>
      <c r="H10" s="7">
        <f>IF(G10="","",IF(G10&lt;-Toleranz,"Rot",IF(G10&lt;0,"Gelb","Grün")))</f>
        <v/>
      </c>
      <c r="I10" s="5" t="n"/>
    </row>
    <row r="11">
      <c r="A11" s="25" t="n"/>
      <c r="B11" s="7">
        <f>IFERROR(INDEX(Kunden!$B:$B,MATCH($A11,Kunden!$A:$A,0)),"")</f>
        <v/>
      </c>
      <c r="C11" s="17">
        <f>IFERROR(IF(INDEX(Kunden!$Y:$Y,MATCH($A11,Kunden!$A:$A,0))="",INDEX(Kunden!$Q:$Q,MATCH($A11,Kunden!$A:$A,0)),INDEX(Kunden!$Y:$Y,MATCH($A11,Kunden!$A:$A,0))),"")</f>
        <v/>
      </c>
      <c r="D11" s="14" t="n"/>
      <c r="E11" s="14" t="n"/>
      <c r="F11" s="17">
        <f>IF(OR(D11="",D11=0,E11=""),"",E11/D11-1)</f>
        <v/>
      </c>
      <c r="G11" s="17">
        <f>IF(OR(F11="",C11=""),"",F11-C11)</f>
        <v/>
      </c>
      <c r="H11" s="7">
        <f>IF(G11="","",IF(G11&lt;-Toleranz,"Rot",IF(G11&lt;0,"Gelb","Grün")))</f>
        <v/>
      </c>
      <c r="I11" s="5" t="n"/>
    </row>
    <row r="12">
      <c r="A12" s="25" t="n"/>
      <c r="B12" s="7">
        <f>IFERROR(INDEX(Kunden!$B:$B,MATCH($A12,Kunden!$A:$A,0)),"")</f>
        <v/>
      </c>
      <c r="C12" s="17">
        <f>IFERROR(IF(INDEX(Kunden!$Y:$Y,MATCH($A12,Kunden!$A:$A,0))="",INDEX(Kunden!$Q:$Q,MATCH($A12,Kunden!$A:$A,0)),INDEX(Kunden!$Y:$Y,MATCH($A12,Kunden!$A:$A,0))),"")</f>
        <v/>
      </c>
      <c r="D12" s="14" t="n"/>
      <c r="E12" s="14" t="n"/>
      <c r="F12" s="17">
        <f>IF(OR(D12="",D12=0,E12=""),"",E12/D12-1)</f>
        <v/>
      </c>
      <c r="G12" s="17">
        <f>IF(OR(F12="",C12=""),"",F12-C12)</f>
        <v/>
      </c>
      <c r="H12" s="7">
        <f>IF(G12="","",IF(G12&lt;-Toleranz,"Rot",IF(G12&lt;0,"Gelb","Grün")))</f>
        <v/>
      </c>
      <c r="I12" s="5" t="n"/>
    </row>
    <row r="13">
      <c r="A13" s="25" t="n"/>
      <c r="B13" s="7">
        <f>IFERROR(INDEX(Kunden!$B:$B,MATCH($A13,Kunden!$A:$A,0)),"")</f>
        <v/>
      </c>
      <c r="C13" s="17">
        <f>IFERROR(IF(INDEX(Kunden!$Y:$Y,MATCH($A13,Kunden!$A:$A,0))="",INDEX(Kunden!$Q:$Q,MATCH($A13,Kunden!$A:$A,0)),INDEX(Kunden!$Y:$Y,MATCH($A13,Kunden!$A:$A,0))),"")</f>
        <v/>
      </c>
      <c r="D13" s="14" t="n"/>
      <c r="E13" s="14" t="n"/>
      <c r="F13" s="17">
        <f>IF(OR(D13="",D13=0,E13=""),"",E13/D13-1)</f>
        <v/>
      </c>
      <c r="G13" s="17">
        <f>IF(OR(F13="",C13=""),"",F13-C13)</f>
        <v/>
      </c>
      <c r="H13" s="7">
        <f>IF(G13="","",IF(G13&lt;-Toleranz,"Rot",IF(G13&lt;0,"Gelb","Grün")))</f>
        <v/>
      </c>
      <c r="I13" s="5" t="n"/>
    </row>
    <row r="14">
      <c r="A14" s="25" t="n"/>
      <c r="B14" s="7">
        <f>IFERROR(INDEX(Kunden!$B:$B,MATCH($A14,Kunden!$A:$A,0)),"")</f>
        <v/>
      </c>
      <c r="C14" s="17">
        <f>IFERROR(IF(INDEX(Kunden!$Y:$Y,MATCH($A14,Kunden!$A:$A,0))="",INDEX(Kunden!$Q:$Q,MATCH($A14,Kunden!$A:$A,0)),INDEX(Kunden!$Y:$Y,MATCH($A14,Kunden!$A:$A,0))),"")</f>
        <v/>
      </c>
      <c r="D14" s="14" t="n"/>
      <c r="E14" s="14" t="n"/>
      <c r="F14" s="17">
        <f>IF(OR(D14="",D14=0,E14=""),"",E14/D14-1)</f>
        <v/>
      </c>
      <c r="G14" s="17">
        <f>IF(OR(F14="",C14=""),"",F14-C14)</f>
        <v/>
      </c>
      <c r="H14" s="7">
        <f>IF(G14="","",IF(G14&lt;-Toleranz,"Rot",IF(G14&lt;0,"Gelb","Grün")))</f>
        <v/>
      </c>
      <c r="I14" s="5" t="n"/>
    </row>
    <row r="15">
      <c r="A15" s="25" t="n"/>
      <c r="B15" s="7">
        <f>IFERROR(INDEX(Kunden!$B:$B,MATCH($A15,Kunden!$A:$A,0)),"")</f>
        <v/>
      </c>
      <c r="C15" s="17">
        <f>IFERROR(IF(INDEX(Kunden!$Y:$Y,MATCH($A15,Kunden!$A:$A,0))="",INDEX(Kunden!$Q:$Q,MATCH($A15,Kunden!$A:$A,0)),INDEX(Kunden!$Y:$Y,MATCH($A15,Kunden!$A:$A,0))),"")</f>
        <v/>
      </c>
      <c r="D15" s="14" t="n"/>
      <c r="E15" s="14" t="n"/>
      <c r="F15" s="17">
        <f>IF(OR(D15="",D15=0,E15=""),"",E15/D15-1)</f>
        <v/>
      </c>
      <c r="G15" s="17">
        <f>IF(OR(F15="",C15=""),"",F15-C15)</f>
        <v/>
      </c>
      <c r="H15" s="7">
        <f>IF(G15="","",IF(G15&lt;-Toleranz,"Rot",IF(G15&lt;0,"Gelb","Grün")))</f>
        <v/>
      </c>
      <c r="I15" s="5" t="n"/>
    </row>
    <row r="16">
      <c r="A16" s="25" t="n"/>
      <c r="B16" s="7">
        <f>IFERROR(INDEX(Kunden!$B:$B,MATCH($A16,Kunden!$A:$A,0)),"")</f>
        <v/>
      </c>
      <c r="C16" s="17">
        <f>IFERROR(IF(INDEX(Kunden!$Y:$Y,MATCH($A16,Kunden!$A:$A,0))="",INDEX(Kunden!$Q:$Q,MATCH($A16,Kunden!$A:$A,0)),INDEX(Kunden!$Y:$Y,MATCH($A16,Kunden!$A:$A,0))),"")</f>
        <v/>
      </c>
      <c r="D16" s="14" t="n"/>
      <c r="E16" s="14" t="n"/>
      <c r="F16" s="17">
        <f>IF(OR(D16="",D16=0,E16=""),"",E16/D16-1)</f>
        <v/>
      </c>
      <c r="G16" s="17">
        <f>IF(OR(F16="",C16=""),"",F16-C16)</f>
        <v/>
      </c>
      <c r="H16" s="7">
        <f>IF(G16="","",IF(G16&lt;-Toleranz,"Rot",IF(G16&lt;0,"Gelb","Grün")))</f>
        <v/>
      </c>
      <c r="I16" s="5" t="n"/>
    </row>
    <row r="17">
      <c r="A17" s="25" t="n"/>
      <c r="B17" s="7">
        <f>IFERROR(INDEX(Kunden!$B:$B,MATCH($A17,Kunden!$A:$A,0)),"")</f>
        <v/>
      </c>
      <c r="C17" s="17">
        <f>IFERROR(IF(INDEX(Kunden!$Y:$Y,MATCH($A17,Kunden!$A:$A,0))="",INDEX(Kunden!$Q:$Q,MATCH($A17,Kunden!$A:$A,0)),INDEX(Kunden!$Y:$Y,MATCH($A17,Kunden!$A:$A,0))),"")</f>
        <v/>
      </c>
      <c r="D17" s="14" t="n"/>
      <c r="E17" s="14" t="n"/>
      <c r="F17" s="17">
        <f>IF(OR(D17="",D17=0,E17=""),"",E17/D17-1)</f>
        <v/>
      </c>
      <c r="G17" s="17">
        <f>IF(OR(F17="",C17=""),"",F17-C17)</f>
        <v/>
      </c>
      <c r="H17" s="7">
        <f>IF(G17="","",IF(G17&lt;-Toleranz,"Rot",IF(G17&lt;0,"Gelb","Grün")))</f>
        <v/>
      </c>
      <c r="I17" s="5" t="n"/>
    </row>
    <row r="18">
      <c r="A18" s="25" t="n"/>
      <c r="B18" s="7">
        <f>IFERROR(INDEX(Kunden!$B:$B,MATCH($A18,Kunden!$A:$A,0)),"")</f>
        <v/>
      </c>
      <c r="C18" s="17">
        <f>IFERROR(IF(INDEX(Kunden!$Y:$Y,MATCH($A18,Kunden!$A:$A,0))="",INDEX(Kunden!$Q:$Q,MATCH($A18,Kunden!$A:$A,0)),INDEX(Kunden!$Y:$Y,MATCH($A18,Kunden!$A:$A,0))),"")</f>
        <v/>
      </c>
      <c r="D18" s="14" t="n"/>
      <c r="E18" s="14" t="n"/>
      <c r="F18" s="17">
        <f>IF(OR(D18="",D18=0,E18=""),"",E18/D18-1)</f>
        <v/>
      </c>
      <c r="G18" s="17">
        <f>IF(OR(F18="",C18=""),"",F18-C18)</f>
        <v/>
      </c>
      <c r="H18" s="7">
        <f>IF(G18="","",IF(G18&lt;-Toleranz,"Rot",IF(G18&lt;0,"Gelb","Grün")))</f>
        <v/>
      </c>
      <c r="I18" s="5" t="n"/>
    </row>
    <row r="19">
      <c r="A19" s="25" t="n"/>
      <c r="B19" s="7">
        <f>IFERROR(INDEX(Kunden!$B:$B,MATCH($A19,Kunden!$A:$A,0)),"")</f>
        <v/>
      </c>
      <c r="C19" s="17">
        <f>IFERROR(IF(INDEX(Kunden!$Y:$Y,MATCH($A19,Kunden!$A:$A,0))="",INDEX(Kunden!$Q:$Q,MATCH($A19,Kunden!$A:$A,0)),INDEX(Kunden!$Y:$Y,MATCH($A19,Kunden!$A:$A,0))),"")</f>
        <v/>
      </c>
      <c r="D19" s="14" t="n"/>
      <c r="E19" s="14" t="n"/>
      <c r="F19" s="17">
        <f>IF(OR(D19="",D19=0,E19=""),"",E19/D19-1)</f>
        <v/>
      </c>
      <c r="G19" s="17">
        <f>IF(OR(F19="",C19=""),"",F19-C19)</f>
        <v/>
      </c>
      <c r="H19" s="7">
        <f>IF(G19="","",IF(G19&lt;-Toleranz,"Rot",IF(G19&lt;0,"Gelb","Grün")))</f>
        <v/>
      </c>
      <c r="I19" s="5" t="n"/>
    </row>
    <row r="20">
      <c r="A20" s="25" t="n"/>
      <c r="B20" s="7">
        <f>IFERROR(INDEX(Kunden!$B:$B,MATCH($A20,Kunden!$A:$A,0)),"")</f>
        <v/>
      </c>
      <c r="C20" s="17">
        <f>IFERROR(IF(INDEX(Kunden!$Y:$Y,MATCH($A20,Kunden!$A:$A,0))="",INDEX(Kunden!$Q:$Q,MATCH($A20,Kunden!$A:$A,0)),INDEX(Kunden!$Y:$Y,MATCH($A20,Kunden!$A:$A,0))),"")</f>
        <v/>
      </c>
      <c r="D20" s="14" t="n"/>
      <c r="E20" s="14" t="n"/>
      <c r="F20" s="17">
        <f>IF(OR(D20="",D20=0,E20=""),"",E20/D20-1)</f>
        <v/>
      </c>
      <c r="G20" s="17">
        <f>IF(OR(F20="",C20=""),"",F20-C20)</f>
        <v/>
      </c>
      <c r="H20" s="7">
        <f>IF(G20="","",IF(G20&lt;-Toleranz,"Rot",IF(G20&lt;0,"Gelb","Grün")))</f>
        <v/>
      </c>
      <c r="I20" s="5" t="n"/>
    </row>
    <row r="21">
      <c r="A21" s="25" t="n"/>
      <c r="B21" s="7">
        <f>IFERROR(INDEX(Kunden!$B:$B,MATCH($A21,Kunden!$A:$A,0)),"")</f>
        <v/>
      </c>
      <c r="C21" s="17">
        <f>IFERROR(IF(INDEX(Kunden!$Y:$Y,MATCH($A21,Kunden!$A:$A,0))="",INDEX(Kunden!$Q:$Q,MATCH($A21,Kunden!$A:$A,0)),INDEX(Kunden!$Y:$Y,MATCH($A21,Kunden!$A:$A,0))),"")</f>
        <v/>
      </c>
      <c r="D21" s="14" t="n"/>
      <c r="E21" s="14" t="n"/>
      <c r="F21" s="17">
        <f>IF(OR(D21="",D21=0,E21=""),"",E21/D21-1)</f>
        <v/>
      </c>
      <c r="G21" s="17">
        <f>IF(OR(F21="",C21=""),"",F21-C21)</f>
        <v/>
      </c>
      <c r="H21" s="7">
        <f>IF(G21="","",IF(G21&lt;-Toleranz,"Rot",IF(G21&lt;0,"Gelb","Grün")))</f>
        <v/>
      </c>
      <c r="I21" s="5" t="n"/>
    </row>
    <row r="22">
      <c r="A22" s="25" t="n"/>
      <c r="B22" s="7">
        <f>IFERROR(INDEX(Kunden!$B:$B,MATCH($A22,Kunden!$A:$A,0)),"")</f>
        <v/>
      </c>
      <c r="C22" s="17">
        <f>IFERROR(IF(INDEX(Kunden!$Y:$Y,MATCH($A22,Kunden!$A:$A,0))="",INDEX(Kunden!$Q:$Q,MATCH($A22,Kunden!$A:$A,0)),INDEX(Kunden!$Y:$Y,MATCH($A22,Kunden!$A:$A,0))),"")</f>
        <v/>
      </c>
      <c r="D22" s="14" t="n"/>
      <c r="E22" s="14" t="n"/>
      <c r="F22" s="17">
        <f>IF(OR(D22="",D22=0,E22=""),"",E22/D22-1)</f>
        <v/>
      </c>
      <c r="G22" s="17">
        <f>IF(OR(F22="",C22=""),"",F22-C22)</f>
        <v/>
      </c>
      <c r="H22" s="7">
        <f>IF(G22="","",IF(G22&lt;-Toleranz,"Rot",IF(G22&lt;0,"Gelb","Grün")))</f>
        <v/>
      </c>
      <c r="I22" s="5" t="n"/>
    </row>
    <row r="23">
      <c r="A23" s="25" t="n"/>
      <c r="B23" s="7">
        <f>IFERROR(INDEX(Kunden!$B:$B,MATCH($A23,Kunden!$A:$A,0)),"")</f>
        <v/>
      </c>
      <c r="C23" s="17">
        <f>IFERROR(IF(INDEX(Kunden!$Y:$Y,MATCH($A23,Kunden!$A:$A,0))="",INDEX(Kunden!$Q:$Q,MATCH($A23,Kunden!$A:$A,0)),INDEX(Kunden!$Y:$Y,MATCH($A23,Kunden!$A:$A,0))),"")</f>
        <v/>
      </c>
      <c r="D23" s="14" t="n"/>
      <c r="E23" s="14" t="n"/>
      <c r="F23" s="17">
        <f>IF(OR(D23="",D23=0,E23=""),"",E23/D23-1)</f>
        <v/>
      </c>
      <c r="G23" s="17">
        <f>IF(OR(F23="",C23=""),"",F23-C23)</f>
        <v/>
      </c>
      <c r="H23" s="7">
        <f>IF(G23="","",IF(G23&lt;-Toleranz,"Rot",IF(G23&lt;0,"Gelb","Grün")))</f>
        <v/>
      </c>
      <c r="I23" s="5" t="n"/>
    </row>
    <row r="24">
      <c r="A24" s="25" t="n"/>
      <c r="B24" s="7">
        <f>IFERROR(INDEX(Kunden!$B:$B,MATCH($A24,Kunden!$A:$A,0)),"")</f>
        <v/>
      </c>
      <c r="C24" s="17">
        <f>IFERROR(IF(INDEX(Kunden!$Y:$Y,MATCH($A24,Kunden!$A:$A,0))="",INDEX(Kunden!$Q:$Q,MATCH($A24,Kunden!$A:$A,0)),INDEX(Kunden!$Y:$Y,MATCH($A24,Kunden!$A:$A,0))),"")</f>
        <v/>
      </c>
      <c r="D24" s="14" t="n"/>
      <c r="E24" s="14" t="n"/>
      <c r="F24" s="17">
        <f>IF(OR(D24="",D24=0,E24=""),"",E24/D24-1)</f>
        <v/>
      </c>
      <c r="G24" s="17">
        <f>IF(OR(F24="",C24=""),"",F24-C24)</f>
        <v/>
      </c>
      <c r="H24" s="7">
        <f>IF(G24="","",IF(G24&lt;-Toleranz,"Rot",IF(G24&lt;0,"Gelb","Grün")))</f>
        <v/>
      </c>
      <c r="I24" s="5" t="n"/>
    </row>
    <row r="25">
      <c r="A25" s="25" t="n"/>
      <c r="B25" s="7">
        <f>IFERROR(INDEX(Kunden!$B:$B,MATCH($A25,Kunden!$A:$A,0)),"")</f>
        <v/>
      </c>
      <c r="C25" s="17">
        <f>IFERROR(IF(INDEX(Kunden!$Y:$Y,MATCH($A25,Kunden!$A:$A,0))="",INDEX(Kunden!$Q:$Q,MATCH($A25,Kunden!$A:$A,0)),INDEX(Kunden!$Y:$Y,MATCH($A25,Kunden!$A:$A,0))),"")</f>
        <v/>
      </c>
      <c r="D25" s="14" t="n"/>
      <c r="E25" s="14" t="n"/>
      <c r="F25" s="17">
        <f>IF(OR(D25="",D25=0,E25=""),"",E25/D25-1)</f>
        <v/>
      </c>
      <c r="G25" s="17">
        <f>IF(OR(F25="",C25=""),"",F25-C25)</f>
        <v/>
      </c>
      <c r="H25" s="7">
        <f>IF(G25="","",IF(G25&lt;-Toleranz,"Rot",IF(G25&lt;0,"Gelb","Grün")))</f>
        <v/>
      </c>
      <c r="I25" s="5" t="n"/>
    </row>
    <row r="26">
      <c r="A26" s="25" t="n"/>
      <c r="B26" s="7">
        <f>IFERROR(INDEX(Kunden!$B:$B,MATCH($A26,Kunden!$A:$A,0)),"")</f>
        <v/>
      </c>
      <c r="C26" s="17">
        <f>IFERROR(IF(INDEX(Kunden!$Y:$Y,MATCH($A26,Kunden!$A:$A,0))="",INDEX(Kunden!$Q:$Q,MATCH($A26,Kunden!$A:$A,0)),INDEX(Kunden!$Y:$Y,MATCH($A26,Kunden!$A:$A,0))),"")</f>
        <v/>
      </c>
      <c r="D26" s="14" t="n"/>
      <c r="E26" s="14" t="n"/>
      <c r="F26" s="17">
        <f>IF(OR(D26="",D26=0,E26=""),"",E26/D26-1)</f>
        <v/>
      </c>
      <c r="G26" s="17">
        <f>IF(OR(F26="",C26=""),"",F26-C26)</f>
        <v/>
      </c>
      <c r="H26" s="7">
        <f>IF(G26="","",IF(G26&lt;-Toleranz,"Rot",IF(G26&lt;0,"Gelb","Grün")))</f>
        <v/>
      </c>
      <c r="I26" s="5" t="n"/>
    </row>
    <row r="27">
      <c r="A27" s="25" t="n"/>
      <c r="B27" s="7">
        <f>IFERROR(INDEX(Kunden!$B:$B,MATCH($A27,Kunden!$A:$A,0)),"")</f>
        <v/>
      </c>
      <c r="C27" s="17">
        <f>IFERROR(IF(INDEX(Kunden!$Y:$Y,MATCH($A27,Kunden!$A:$A,0))="",INDEX(Kunden!$Q:$Q,MATCH($A27,Kunden!$A:$A,0)),INDEX(Kunden!$Y:$Y,MATCH($A27,Kunden!$A:$A,0))),"")</f>
        <v/>
      </c>
      <c r="D27" s="14" t="n"/>
      <c r="E27" s="14" t="n"/>
      <c r="F27" s="17">
        <f>IF(OR(D27="",D27=0,E27=""),"",E27/D27-1)</f>
        <v/>
      </c>
      <c r="G27" s="17">
        <f>IF(OR(F27="",C27=""),"",F27-C27)</f>
        <v/>
      </c>
      <c r="H27" s="7">
        <f>IF(G27="","",IF(G27&lt;-Toleranz,"Rot",IF(G27&lt;0,"Gelb","Grün")))</f>
        <v/>
      </c>
      <c r="I27" s="5" t="n"/>
    </row>
    <row r="28">
      <c r="A28" s="25" t="n"/>
      <c r="B28" s="7">
        <f>IFERROR(INDEX(Kunden!$B:$B,MATCH($A28,Kunden!$A:$A,0)),"")</f>
        <v/>
      </c>
      <c r="C28" s="17">
        <f>IFERROR(IF(INDEX(Kunden!$Y:$Y,MATCH($A28,Kunden!$A:$A,0))="",INDEX(Kunden!$Q:$Q,MATCH($A28,Kunden!$A:$A,0)),INDEX(Kunden!$Y:$Y,MATCH($A28,Kunden!$A:$A,0))),"")</f>
        <v/>
      </c>
      <c r="D28" s="14" t="n"/>
      <c r="E28" s="14" t="n"/>
      <c r="F28" s="17">
        <f>IF(OR(D28="",D28=0,E28=""),"",E28/D28-1)</f>
        <v/>
      </c>
      <c r="G28" s="17">
        <f>IF(OR(F28="",C28=""),"",F28-C28)</f>
        <v/>
      </c>
      <c r="H28" s="7">
        <f>IF(G28="","",IF(G28&lt;-Toleranz,"Rot",IF(G28&lt;0,"Gelb","Grün")))</f>
        <v/>
      </c>
      <c r="I28" s="5" t="n"/>
    </row>
    <row r="29">
      <c r="A29" s="25" t="n"/>
      <c r="B29" s="7">
        <f>IFERROR(INDEX(Kunden!$B:$B,MATCH($A29,Kunden!$A:$A,0)),"")</f>
        <v/>
      </c>
      <c r="C29" s="17">
        <f>IFERROR(IF(INDEX(Kunden!$Y:$Y,MATCH($A29,Kunden!$A:$A,0))="",INDEX(Kunden!$Q:$Q,MATCH($A29,Kunden!$A:$A,0)),INDEX(Kunden!$Y:$Y,MATCH($A29,Kunden!$A:$A,0))),"")</f>
        <v/>
      </c>
      <c r="D29" s="14" t="n"/>
      <c r="E29" s="14" t="n"/>
      <c r="F29" s="17">
        <f>IF(OR(D29="",D29=0,E29=""),"",E29/D29-1)</f>
        <v/>
      </c>
      <c r="G29" s="17">
        <f>IF(OR(F29="",C29=""),"",F29-C29)</f>
        <v/>
      </c>
      <c r="H29" s="7">
        <f>IF(G29="","",IF(G29&lt;-Toleranz,"Rot",IF(G29&lt;0,"Gelb","Grün")))</f>
        <v/>
      </c>
      <c r="I29" s="5" t="n"/>
    </row>
    <row r="30">
      <c r="A30" s="25" t="n"/>
      <c r="B30" s="7">
        <f>IFERROR(INDEX(Kunden!$B:$B,MATCH($A30,Kunden!$A:$A,0)),"")</f>
        <v/>
      </c>
      <c r="C30" s="17">
        <f>IFERROR(IF(INDEX(Kunden!$Y:$Y,MATCH($A30,Kunden!$A:$A,0))="",INDEX(Kunden!$Q:$Q,MATCH($A30,Kunden!$A:$A,0)),INDEX(Kunden!$Y:$Y,MATCH($A30,Kunden!$A:$A,0))),"")</f>
        <v/>
      </c>
      <c r="D30" s="14" t="n"/>
      <c r="E30" s="14" t="n"/>
      <c r="F30" s="17">
        <f>IF(OR(D30="",D30=0,E30=""),"",E30/D30-1)</f>
        <v/>
      </c>
      <c r="G30" s="17">
        <f>IF(OR(F30="",C30=""),"",F30-C30)</f>
        <v/>
      </c>
      <c r="H30" s="7">
        <f>IF(G30="","",IF(G30&lt;-Toleranz,"Rot",IF(G30&lt;0,"Gelb","Grün")))</f>
        <v/>
      </c>
      <c r="I30" s="5" t="n"/>
    </row>
    <row r="31">
      <c r="A31" s="25" t="n"/>
      <c r="B31" s="7">
        <f>IFERROR(INDEX(Kunden!$B:$B,MATCH($A31,Kunden!$A:$A,0)),"")</f>
        <v/>
      </c>
      <c r="C31" s="17">
        <f>IFERROR(IF(INDEX(Kunden!$Y:$Y,MATCH($A31,Kunden!$A:$A,0))="",INDEX(Kunden!$Q:$Q,MATCH($A31,Kunden!$A:$A,0)),INDEX(Kunden!$Y:$Y,MATCH($A31,Kunden!$A:$A,0))),"")</f>
        <v/>
      </c>
      <c r="D31" s="14" t="n"/>
      <c r="E31" s="14" t="n"/>
      <c r="F31" s="17">
        <f>IF(OR(D31="",D31=0,E31=""),"",E31/D31-1)</f>
        <v/>
      </c>
      <c r="G31" s="17">
        <f>IF(OR(F31="",C31=""),"",F31-C31)</f>
        <v/>
      </c>
      <c r="H31" s="7">
        <f>IF(G31="","",IF(G31&lt;-Toleranz,"Rot",IF(G31&lt;0,"Gelb","Grün")))</f>
        <v/>
      </c>
      <c r="I31" s="5" t="n"/>
    </row>
    <row r="32">
      <c r="A32" s="25" t="n"/>
      <c r="B32" s="7">
        <f>IFERROR(INDEX(Kunden!$B:$B,MATCH($A32,Kunden!$A:$A,0)),"")</f>
        <v/>
      </c>
      <c r="C32" s="17">
        <f>IFERROR(IF(INDEX(Kunden!$Y:$Y,MATCH($A32,Kunden!$A:$A,0))="",INDEX(Kunden!$Q:$Q,MATCH($A32,Kunden!$A:$A,0)),INDEX(Kunden!$Y:$Y,MATCH($A32,Kunden!$A:$A,0))),"")</f>
        <v/>
      </c>
      <c r="D32" s="14" t="n"/>
      <c r="E32" s="14" t="n"/>
      <c r="F32" s="17">
        <f>IF(OR(D32="",D32=0,E32=""),"",E32/D32-1)</f>
        <v/>
      </c>
      <c r="G32" s="17">
        <f>IF(OR(F32="",C32=""),"",F32-C32)</f>
        <v/>
      </c>
      <c r="H32" s="7">
        <f>IF(G32="","",IF(G32&lt;-Toleranz,"Rot",IF(G32&lt;0,"Gelb","Grün")))</f>
        <v/>
      </c>
      <c r="I32" s="5" t="n"/>
    </row>
    <row r="33">
      <c r="A33" s="25" t="n"/>
      <c r="B33" s="7">
        <f>IFERROR(INDEX(Kunden!$B:$B,MATCH($A33,Kunden!$A:$A,0)),"")</f>
        <v/>
      </c>
      <c r="C33" s="17">
        <f>IFERROR(IF(INDEX(Kunden!$Y:$Y,MATCH($A33,Kunden!$A:$A,0))="",INDEX(Kunden!$Q:$Q,MATCH($A33,Kunden!$A:$A,0)),INDEX(Kunden!$Y:$Y,MATCH($A33,Kunden!$A:$A,0))),"")</f>
        <v/>
      </c>
      <c r="D33" s="14" t="n"/>
      <c r="E33" s="14" t="n"/>
      <c r="F33" s="17">
        <f>IF(OR(D33="",D33=0,E33=""),"",E33/D33-1)</f>
        <v/>
      </c>
      <c r="G33" s="17">
        <f>IF(OR(F33="",C33=""),"",F33-C33)</f>
        <v/>
      </c>
      <c r="H33" s="7">
        <f>IF(G33="","",IF(G33&lt;-Toleranz,"Rot",IF(G33&lt;0,"Gelb","Grün")))</f>
        <v/>
      </c>
      <c r="I33" s="5" t="n"/>
    </row>
    <row r="34">
      <c r="A34" s="25" t="n"/>
      <c r="B34" s="7">
        <f>IFERROR(INDEX(Kunden!$B:$B,MATCH($A34,Kunden!$A:$A,0)),"")</f>
        <v/>
      </c>
      <c r="C34" s="17">
        <f>IFERROR(IF(INDEX(Kunden!$Y:$Y,MATCH($A34,Kunden!$A:$A,0))="",INDEX(Kunden!$Q:$Q,MATCH($A34,Kunden!$A:$A,0)),INDEX(Kunden!$Y:$Y,MATCH($A34,Kunden!$A:$A,0))),"")</f>
        <v/>
      </c>
      <c r="D34" s="14" t="n"/>
      <c r="E34" s="14" t="n"/>
      <c r="F34" s="17">
        <f>IF(OR(D34="",D34=0,E34=""),"",E34/D34-1)</f>
        <v/>
      </c>
      <c r="G34" s="17">
        <f>IF(OR(F34="",C34=""),"",F34-C34)</f>
        <v/>
      </c>
      <c r="H34" s="7">
        <f>IF(G34="","",IF(G34&lt;-Toleranz,"Rot",IF(G34&lt;0,"Gelb","Grün")))</f>
        <v/>
      </c>
      <c r="I34" s="5" t="n"/>
    </row>
    <row r="35">
      <c r="A35" s="25" t="n"/>
      <c r="B35" s="7">
        <f>IFERROR(INDEX(Kunden!$B:$B,MATCH($A35,Kunden!$A:$A,0)),"")</f>
        <v/>
      </c>
      <c r="C35" s="17">
        <f>IFERROR(IF(INDEX(Kunden!$Y:$Y,MATCH($A35,Kunden!$A:$A,0))="",INDEX(Kunden!$Q:$Q,MATCH($A35,Kunden!$A:$A,0)),INDEX(Kunden!$Y:$Y,MATCH($A35,Kunden!$A:$A,0))),"")</f>
        <v/>
      </c>
      <c r="D35" s="14" t="n"/>
      <c r="E35" s="14" t="n"/>
      <c r="F35" s="17">
        <f>IF(OR(D35="",D35=0,E35=""),"",E35/D35-1)</f>
        <v/>
      </c>
      <c r="G35" s="17">
        <f>IF(OR(F35="",C35=""),"",F35-C35)</f>
        <v/>
      </c>
      <c r="H35" s="7">
        <f>IF(G35="","",IF(G35&lt;-Toleranz,"Rot",IF(G35&lt;0,"Gelb","Grün")))</f>
        <v/>
      </c>
      <c r="I35" s="5" t="n"/>
    </row>
    <row r="36">
      <c r="A36" s="25" t="n"/>
      <c r="B36" s="7">
        <f>IFERROR(INDEX(Kunden!$B:$B,MATCH($A36,Kunden!$A:$A,0)),"")</f>
        <v/>
      </c>
      <c r="C36" s="17">
        <f>IFERROR(IF(INDEX(Kunden!$Y:$Y,MATCH($A36,Kunden!$A:$A,0))="",INDEX(Kunden!$Q:$Q,MATCH($A36,Kunden!$A:$A,0)),INDEX(Kunden!$Y:$Y,MATCH($A36,Kunden!$A:$A,0))),"")</f>
        <v/>
      </c>
      <c r="D36" s="14" t="n"/>
      <c r="E36" s="14" t="n"/>
      <c r="F36" s="17">
        <f>IF(OR(D36="",D36=0,E36=""),"",E36/D36-1)</f>
        <v/>
      </c>
      <c r="G36" s="17">
        <f>IF(OR(F36="",C36=""),"",F36-C36)</f>
        <v/>
      </c>
      <c r="H36" s="7">
        <f>IF(G36="","",IF(G36&lt;-Toleranz,"Rot",IF(G36&lt;0,"Gelb","Grün")))</f>
        <v/>
      </c>
      <c r="I36" s="5" t="n"/>
    </row>
    <row r="37">
      <c r="A37" s="25" t="n"/>
      <c r="B37" s="7">
        <f>IFERROR(INDEX(Kunden!$B:$B,MATCH($A37,Kunden!$A:$A,0)),"")</f>
        <v/>
      </c>
      <c r="C37" s="17">
        <f>IFERROR(IF(INDEX(Kunden!$Y:$Y,MATCH($A37,Kunden!$A:$A,0))="",INDEX(Kunden!$Q:$Q,MATCH($A37,Kunden!$A:$A,0)),INDEX(Kunden!$Y:$Y,MATCH($A37,Kunden!$A:$A,0))),"")</f>
        <v/>
      </c>
      <c r="D37" s="14" t="n"/>
      <c r="E37" s="14" t="n"/>
      <c r="F37" s="17">
        <f>IF(OR(D37="",D37=0,E37=""),"",E37/D37-1)</f>
        <v/>
      </c>
      <c r="G37" s="17">
        <f>IF(OR(F37="",C37=""),"",F37-C37)</f>
        <v/>
      </c>
      <c r="H37" s="7">
        <f>IF(G37="","",IF(G37&lt;-Toleranz,"Rot",IF(G37&lt;0,"Gelb","Grün")))</f>
        <v/>
      </c>
      <c r="I37" s="5" t="n"/>
    </row>
    <row r="38">
      <c r="A38" s="25" t="n"/>
      <c r="B38" s="7">
        <f>IFERROR(INDEX(Kunden!$B:$B,MATCH($A38,Kunden!$A:$A,0)),"")</f>
        <v/>
      </c>
      <c r="C38" s="17">
        <f>IFERROR(IF(INDEX(Kunden!$Y:$Y,MATCH($A38,Kunden!$A:$A,0))="",INDEX(Kunden!$Q:$Q,MATCH($A38,Kunden!$A:$A,0)),INDEX(Kunden!$Y:$Y,MATCH($A38,Kunden!$A:$A,0))),"")</f>
        <v/>
      </c>
      <c r="D38" s="14" t="n"/>
      <c r="E38" s="14" t="n"/>
      <c r="F38" s="17">
        <f>IF(OR(D38="",D38=0,E38=""),"",E38/D38-1)</f>
        <v/>
      </c>
      <c r="G38" s="17">
        <f>IF(OR(F38="",C38=""),"",F38-C38)</f>
        <v/>
      </c>
      <c r="H38" s="7">
        <f>IF(G38="","",IF(G38&lt;-Toleranz,"Rot",IF(G38&lt;0,"Gelb","Grün")))</f>
        <v/>
      </c>
      <c r="I38" s="5" t="n"/>
    </row>
    <row r="39">
      <c r="A39" s="25" t="n"/>
      <c r="B39" s="7">
        <f>IFERROR(INDEX(Kunden!$B:$B,MATCH($A39,Kunden!$A:$A,0)),"")</f>
        <v/>
      </c>
      <c r="C39" s="17">
        <f>IFERROR(IF(INDEX(Kunden!$Y:$Y,MATCH($A39,Kunden!$A:$A,0))="",INDEX(Kunden!$Q:$Q,MATCH($A39,Kunden!$A:$A,0)),INDEX(Kunden!$Y:$Y,MATCH($A39,Kunden!$A:$A,0))),"")</f>
        <v/>
      </c>
      <c r="D39" s="14" t="n"/>
      <c r="E39" s="14" t="n"/>
      <c r="F39" s="17">
        <f>IF(OR(D39="",D39=0,E39=""),"",E39/D39-1)</f>
        <v/>
      </c>
      <c r="G39" s="17">
        <f>IF(OR(F39="",C39=""),"",F39-C39)</f>
        <v/>
      </c>
      <c r="H39" s="7">
        <f>IF(G39="","",IF(G39&lt;-Toleranz,"Rot",IF(G39&lt;0,"Gelb","Grün")))</f>
        <v/>
      </c>
      <c r="I39" s="5" t="n"/>
    </row>
    <row r="40">
      <c r="A40" s="25" t="n"/>
      <c r="B40" s="7">
        <f>IFERROR(INDEX(Kunden!$B:$B,MATCH($A40,Kunden!$A:$A,0)),"")</f>
        <v/>
      </c>
      <c r="C40" s="17">
        <f>IFERROR(IF(INDEX(Kunden!$Y:$Y,MATCH($A40,Kunden!$A:$A,0))="",INDEX(Kunden!$Q:$Q,MATCH($A40,Kunden!$A:$A,0)),INDEX(Kunden!$Y:$Y,MATCH($A40,Kunden!$A:$A,0))),"")</f>
        <v/>
      </c>
      <c r="D40" s="14" t="n"/>
      <c r="E40" s="14" t="n"/>
      <c r="F40" s="17">
        <f>IF(OR(D40="",D40=0,E40=""),"",E40/D40-1)</f>
        <v/>
      </c>
      <c r="G40" s="17">
        <f>IF(OR(F40="",C40=""),"",F40-C40)</f>
        <v/>
      </c>
      <c r="H40" s="7">
        <f>IF(G40="","",IF(G40&lt;-Toleranz,"Rot",IF(G40&lt;0,"Gelb","Grün")))</f>
        <v/>
      </c>
      <c r="I40" s="5" t="n"/>
    </row>
    <row r="41">
      <c r="A41" s="25" t="n"/>
      <c r="B41" s="7">
        <f>IFERROR(INDEX(Kunden!$B:$B,MATCH($A41,Kunden!$A:$A,0)),"")</f>
        <v/>
      </c>
      <c r="C41" s="17">
        <f>IFERROR(IF(INDEX(Kunden!$Y:$Y,MATCH($A41,Kunden!$A:$A,0))="",INDEX(Kunden!$Q:$Q,MATCH($A41,Kunden!$A:$A,0)),INDEX(Kunden!$Y:$Y,MATCH($A41,Kunden!$A:$A,0))),"")</f>
        <v/>
      </c>
      <c r="D41" s="14" t="n"/>
      <c r="E41" s="14" t="n"/>
      <c r="F41" s="17">
        <f>IF(OR(D41="",D41=0,E41=""),"",E41/D41-1)</f>
        <v/>
      </c>
      <c r="G41" s="17">
        <f>IF(OR(F41="",C41=""),"",F41-C41)</f>
        <v/>
      </c>
      <c r="H41" s="7">
        <f>IF(G41="","",IF(G41&lt;-Toleranz,"Rot",IF(G41&lt;0,"Gelb","Grün")))</f>
        <v/>
      </c>
      <c r="I41" s="5" t="n"/>
    </row>
    <row r="42">
      <c r="A42" s="25" t="n"/>
      <c r="B42" s="7">
        <f>IFERROR(INDEX(Kunden!$B:$B,MATCH($A42,Kunden!$A:$A,0)),"")</f>
        <v/>
      </c>
      <c r="C42" s="17">
        <f>IFERROR(IF(INDEX(Kunden!$Y:$Y,MATCH($A42,Kunden!$A:$A,0))="",INDEX(Kunden!$Q:$Q,MATCH($A42,Kunden!$A:$A,0)),INDEX(Kunden!$Y:$Y,MATCH($A42,Kunden!$A:$A,0))),"")</f>
        <v/>
      </c>
      <c r="D42" s="14" t="n"/>
      <c r="E42" s="14" t="n"/>
      <c r="F42" s="17">
        <f>IF(OR(D42="",D42=0,E42=""),"",E42/D42-1)</f>
        <v/>
      </c>
      <c r="G42" s="17">
        <f>IF(OR(F42="",C42=""),"",F42-C42)</f>
        <v/>
      </c>
      <c r="H42" s="7">
        <f>IF(G42="","",IF(G42&lt;-Toleranz,"Rot",IF(G42&lt;0,"Gelb","Grün")))</f>
        <v/>
      </c>
      <c r="I42" s="5" t="n"/>
    </row>
    <row r="43">
      <c r="A43" s="25" t="n"/>
      <c r="B43" s="7">
        <f>IFERROR(INDEX(Kunden!$B:$B,MATCH($A43,Kunden!$A:$A,0)),"")</f>
        <v/>
      </c>
      <c r="C43" s="17">
        <f>IFERROR(IF(INDEX(Kunden!$Y:$Y,MATCH($A43,Kunden!$A:$A,0))="",INDEX(Kunden!$Q:$Q,MATCH($A43,Kunden!$A:$A,0)),INDEX(Kunden!$Y:$Y,MATCH($A43,Kunden!$A:$A,0))),"")</f>
        <v/>
      </c>
      <c r="D43" s="14" t="n"/>
      <c r="E43" s="14" t="n"/>
      <c r="F43" s="17">
        <f>IF(OR(D43="",D43=0,E43=""),"",E43/D43-1)</f>
        <v/>
      </c>
      <c r="G43" s="17">
        <f>IF(OR(F43="",C43=""),"",F43-C43)</f>
        <v/>
      </c>
      <c r="H43" s="7">
        <f>IF(G43="","",IF(G43&lt;-Toleranz,"Rot",IF(G43&lt;0,"Gelb","Grün")))</f>
        <v/>
      </c>
      <c r="I43" s="5" t="n"/>
    </row>
    <row r="44">
      <c r="A44" s="25" t="n"/>
      <c r="B44" s="7">
        <f>IFERROR(INDEX(Kunden!$B:$B,MATCH($A44,Kunden!$A:$A,0)),"")</f>
        <v/>
      </c>
      <c r="C44" s="17">
        <f>IFERROR(IF(INDEX(Kunden!$Y:$Y,MATCH($A44,Kunden!$A:$A,0))="",INDEX(Kunden!$Q:$Q,MATCH($A44,Kunden!$A:$A,0)),INDEX(Kunden!$Y:$Y,MATCH($A44,Kunden!$A:$A,0))),"")</f>
        <v/>
      </c>
      <c r="D44" s="14" t="n"/>
      <c r="E44" s="14" t="n"/>
      <c r="F44" s="17">
        <f>IF(OR(D44="",D44=0,E44=""),"",E44/D44-1)</f>
        <v/>
      </c>
      <c r="G44" s="17">
        <f>IF(OR(F44="",C44=""),"",F44-C44)</f>
        <v/>
      </c>
      <c r="H44" s="7">
        <f>IF(G44="","",IF(G44&lt;-Toleranz,"Rot",IF(G44&lt;0,"Gelb","Grün")))</f>
        <v/>
      </c>
      <c r="I44" s="5" t="n"/>
    </row>
    <row r="45">
      <c r="A45" s="25" t="n"/>
      <c r="B45" s="7">
        <f>IFERROR(INDEX(Kunden!$B:$B,MATCH($A45,Kunden!$A:$A,0)),"")</f>
        <v/>
      </c>
      <c r="C45" s="17">
        <f>IFERROR(IF(INDEX(Kunden!$Y:$Y,MATCH($A45,Kunden!$A:$A,0))="",INDEX(Kunden!$Q:$Q,MATCH($A45,Kunden!$A:$A,0)),INDEX(Kunden!$Y:$Y,MATCH($A45,Kunden!$A:$A,0))),"")</f>
        <v/>
      </c>
      <c r="D45" s="14" t="n"/>
      <c r="E45" s="14" t="n"/>
      <c r="F45" s="17">
        <f>IF(OR(D45="",D45=0,E45=""),"",E45/D45-1)</f>
        <v/>
      </c>
      <c r="G45" s="17">
        <f>IF(OR(F45="",C45=""),"",F45-C45)</f>
        <v/>
      </c>
      <c r="H45" s="7">
        <f>IF(G45="","",IF(G45&lt;-Toleranz,"Rot",IF(G45&lt;0,"Gelb","Grün")))</f>
        <v/>
      </c>
      <c r="I45" s="5" t="n"/>
    </row>
    <row r="46">
      <c r="A46" s="25" t="n"/>
      <c r="B46" s="7">
        <f>IFERROR(INDEX(Kunden!$B:$B,MATCH($A46,Kunden!$A:$A,0)),"")</f>
        <v/>
      </c>
      <c r="C46" s="17">
        <f>IFERROR(IF(INDEX(Kunden!$Y:$Y,MATCH($A46,Kunden!$A:$A,0))="",INDEX(Kunden!$Q:$Q,MATCH($A46,Kunden!$A:$A,0)),INDEX(Kunden!$Y:$Y,MATCH($A46,Kunden!$A:$A,0))),"")</f>
        <v/>
      </c>
      <c r="D46" s="14" t="n"/>
      <c r="E46" s="14" t="n"/>
      <c r="F46" s="17">
        <f>IF(OR(D46="",D46=0,E46=""),"",E46/D46-1)</f>
        <v/>
      </c>
      <c r="G46" s="17">
        <f>IF(OR(F46="",C46=""),"",F46-C46)</f>
        <v/>
      </c>
      <c r="H46" s="7">
        <f>IF(G46="","",IF(G46&lt;-Toleranz,"Rot",IF(G46&lt;0,"Gelb","Grün")))</f>
        <v/>
      </c>
      <c r="I46" s="5" t="n"/>
    </row>
    <row r="47">
      <c r="A47" s="25" t="n"/>
      <c r="B47" s="7">
        <f>IFERROR(INDEX(Kunden!$B:$B,MATCH($A47,Kunden!$A:$A,0)),"")</f>
        <v/>
      </c>
      <c r="C47" s="17">
        <f>IFERROR(IF(INDEX(Kunden!$Y:$Y,MATCH($A47,Kunden!$A:$A,0))="",INDEX(Kunden!$Q:$Q,MATCH($A47,Kunden!$A:$A,0)),INDEX(Kunden!$Y:$Y,MATCH($A47,Kunden!$A:$A,0))),"")</f>
        <v/>
      </c>
      <c r="D47" s="14" t="n"/>
      <c r="E47" s="14" t="n"/>
      <c r="F47" s="17">
        <f>IF(OR(D47="",D47=0,E47=""),"",E47/D47-1)</f>
        <v/>
      </c>
      <c r="G47" s="17">
        <f>IF(OR(F47="",C47=""),"",F47-C47)</f>
        <v/>
      </c>
      <c r="H47" s="7">
        <f>IF(G47="","",IF(G47&lt;-Toleranz,"Rot",IF(G47&lt;0,"Gelb","Grün")))</f>
        <v/>
      </c>
      <c r="I47" s="5" t="n"/>
    </row>
    <row r="48">
      <c r="A48" s="25" t="n"/>
      <c r="B48" s="7">
        <f>IFERROR(INDEX(Kunden!$B:$B,MATCH($A48,Kunden!$A:$A,0)),"")</f>
        <v/>
      </c>
      <c r="C48" s="17">
        <f>IFERROR(IF(INDEX(Kunden!$Y:$Y,MATCH($A48,Kunden!$A:$A,0))="",INDEX(Kunden!$Q:$Q,MATCH($A48,Kunden!$A:$A,0)),INDEX(Kunden!$Y:$Y,MATCH($A48,Kunden!$A:$A,0))),"")</f>
        <v/>
      </c>
      <c r="D48" s="14" t="n"/>
      <c r="E48" s="14" t="n"/>
      <c r="F48" s="17">
        <f>IF(OR(D48="",D48=0,E48=""),"",E48/D48-1)</f>
        <v/>
      </c>
      <c r="G48" s="17">
        <f>IF(OR(F48="",C48=""),"",F48-C48)</f>
        <v/>
      </c>
      <c r="H48" s="7">
        <f>IF(G48="","",IF(G48&lt;-Toleranz,"Rot",IF(G48&lt;0,"Gelb","Grün")))</f>
        <v/>
      </c>
      <c r="I48" s="5" t="n"/>
    </row>
    <row r="49">
      <c r="A49" s="25" t="n"/>
      <c r="B49" s="7">
        <f>IFERROR(INDEX(Kunden!$B:$B,MATCH($A49,Kunden!$A:$A,0)),"")</f>
        <v/>
      </c>
      <c r="C49" s="17">
        <f>IFERROR(IF(INDEX(Kunden!$Y:$Y,MATCH($A49,Kunden!$A:$A,0))="",INDEX(Kunden!$Q:$Q,MATCH($A49,Kunden!$A:$A,0)),INDEX(Kunden!$Y:$Y,MATCH($A49,Kunden!$A:$A,0))),"")</f>
        <v/>
      </c>
      <c r="D49" s="14" t="n"/>
      <c r="E49" s="14" t="n"/>
      <c r="F49" s="17">
        <f>IF(OR(D49="",D49=0,E49=""),"",E49/D49-1)</f>
        <v/>
      </c>
      <c r="G49" s="17">
        <f>IF(OR(F49="",C49=""),"",F49-C49)</f>
        <v/>
      </c>
      <c r="H49" s="7">
        <f>IF(G49="","",IF(G49&lt;-Toleranz,"Rot",IF(G49&lt;0,"Gelb","Grün")))</f>
        <v/>
      </c>
      <c r="I49" s="5" t="n"/>
    </row>
    <row r="50">
      <c r="A50" s="25" t="n"/>
      <c r="B50" s="7">
        <f>IFERROR(INDEX(Kunden!$B:$B,MATCH($A50,Kunden!$A:$A,0)),"")</f>
        <v/>
      </c>
      <c r="C50" s="17">
        <f>IFERROR(IF(INDEX(Kunden!$Y:$Y,MATCH($A50,Kunden!$A:$A,0))="",INDEX(Kunden!$Q:$Q,MATCH($A50,Kunden!$A:$A,0)),INDEX(Kunden!$Y:$Y,MATCH($A50,Kunden!$A:$A,0))),"")</f>
        <v/>
      </c>
      <c r="D50" s="14" t="n"/>
      <c r="E50" s="14" t="n"/>
      <c r="F50" s="17">
        <f>IF(OR(D50="",D50=0,E50=""),"",E50/D50-1)</f>
        <v/>
      </c>
      <c r="G50" s="17">
        <f>IF(OR(F50="",C50=""),"",F50-C50)</f>
        <v/>
      </c>
      <c r="H50" s="7">
        <f>IF(G50="","",IF(G50&lt;-Toleranz,"Rot",IF(G50&lt;0,"Gelb","Grün")))</f>
        <v/>
      </c>
      <c r="I50" s="5" t="n"/>
    </row>
    <row r="51">
      <c r="A51" s="25" t="n"/>
      <c r="B51" s="7">
        <f>IFERROR(INDEX(Kunden!$B:$B,MATCH($A51,Kunden!$A:$A,0)),"")</f>
        <v/>
      </c>
      <c r="C51" s="17">
        <f>IFERROR(IF(INDEX(Kunden!$Y:$Y,MATCH($A51,Kunden!$A:$A,0))="",INDEX(Kunden!$Q:$Q,MATCH($A51,Kunden!$A:$A,0)),INDEX(Kunden!$Y:$Y,MATCH($A51,Kunden!$A:$A,0))),"")</f>
        <v/>
      </c>
      <c r="D51" s="14" t="n"/>
      <c r="E51" s="14" t="n"/>
      <c r="F51" s="17">
        <f>IF(OR(D51="",D51=0,E51=""),"",E51/D51-1)</f>
        <v/>
      </c>
      <c r="G51" s="17">
        <f>IF(OR(F51="",C51=""),"",F51-C51)</f>
        <v/>
      </c>
      <c r="H51" s="7">
        <f>IF(G51="","",IF(G51&lt;-Toleranz,"Rot",IF(G51&lt;0,"Gelb","Grün")))</f>
        <v/>
      </c>
      <c r="I51" s="5" t="n"/>
    </row>
    <row r="52">
      <c r="A52" s="25" t="n"/>
      <c r="B52" s="7">
        <f>IFERROR(INDEX(Kunden!$B:$B,MATCH($A52,Kunden!$A:$A,0)),"")</f>
        <v/>
      </c>
      <c r="C52" s="17">
        <f>IFERROR(IF(INDEX(Kunden!$Y:$Y,MATCH($A52,Kunden!$A:$A,0))="",INDEX(Kunden!$Q:$Q,MATCH($A52,Kunden!$A:$A,0)),INDEX(Kunden!$Y:$Y,MATCH($A52,Kunden!$A:$A,0))),"")</f>
        <v/>
      </c>
      <c r="D52" s="14" t="n"/>
      <c r="E52" s="14" t="n"/>
      <c r="F52" s="17">
        <f>IF(OR(D52="",D52=0,E52=""),"",E52/D52-1)</f>
        <v/>
      </c>
      <c r="G52" s="17">
        <f>IF(OR(F52="",C52=""),"",F52-C52)</f>
        <v/>
      </c>
      <c r="H52" s="7">
        <f>IF(G52="","",IF(G52&lt;-Toleranz,"Rot",IF(G52&lt;0,"Gelb","Grün")))</f>
        <v/>
      </c>
      <c r="I52" s="5" t="n"/>
    </row>
    <row r="53">
      <c r="A53" s="25" t="n"/>
      <c r="B53" s="7">
        <f>IFERROR(INDEX(Kunden!$B:$B,MATCH($A53,Kunden!$A:$A,0)),"")</f>
        <v/>
      </c>
      <c r="C53" s="17">
        <f>IFERROR(IF(INDEX(Kunden!$Y:$Y,MATCH($A53,Kunden!$A:$A,0))="",INDEX(Kunden!$Q:$Q,MATCH($A53,Kunden!$A:$A,0)),INDEX(Kunden!$Y:$Y,MATCH($A53,Kunden!$A:$A,0))),"")</f>
        <v/>
      </c>
      <c r="D53" s="14" t="n"/>
      <c r="E53" s="14" t="n"/>
      <c r="F53" s="17">
        <f>IF(OR(D53="",D53=0,E53=""),"",E53/D53-1)</f>
        <v/>
      </c>
      <c r="G53" s="17">
        <f>IF(OR(F53="",C53=""),"",F53-C53)</f>
        <v/>
      </c>
      <c r="H53" s="7">
        <f>IF(G53="","",IF(G53&lt;-Toleranz,"Rot",IF(G53&lt;0,"Gelb","Grün")))</f>
        <v/>
      </c>
      <c r="I53" s="5" t="n"/>
    </row>
    <row r="54">
      <c r="A54" s="25" t="n"/>
      <c r="B54" s="7">
        <f>IFERROR(INDEX(Kunden!$B:$B,MATCH($A54,Kunden!$A:$A,0)),"")</f>
        <v/>
      </c>
      <c r="C54" s="17">
        <f>IFERROR(IF(INDEX(Kunden!$Y:$Y,MATCH($A54,Kunden!$A:$A,0))="",INDEX(Kunden!$Q:$Q,MATCH($A54,Kunden!$A:$A,0)),INDEX(Kunden!$Y:$Y,MATCH($A54,Kunden!$A:$A,0))),"")</f>
        <v/>
      </c>
      <c r="D54" s="14" t="n"/>
      <c r="E54" s="14" t="n"/>
      <c r="F54" s="17">
        <f>IF(OR(D54="",D54=0,E54=""),"",E54/D54-1)</f>
        <v/>
      </c>
      <c r="G54" s="17">
        <f>IF(OR(F54="",C54=""),"",F54-C54)</f>
        <v/>
      </c>
      <c r="H54" s="7">
        <f>IF(G54="","",IF(G54&lt;-Toleranz,"Rot",IF(G54&lt;0,"Gelb","Grün")))</f>
        <v/>
      </c>
      <c r="I54" s="5" t="n"/>
    </row>
    <row r="55">
      <c r="A55" s="25" t="n"/>
      <c r="B55" s="7">
        <f>IFERROR(INDEX(Kunden!$B:$B,MATCH($A55,Kunden!$A:$A,0)),"")</f>
        <v/>
      </c>
      <c r="C55" s="17">
        <f>IFERROR(IF(INDEX(Kunden!$Y:$Y,MATCH($A55,Kunden!$A:$A,0))="",INDEX(Kunden!$Q:$Q,MATCH($A55,Kunden!$A:$A,0)),INDEX(Kunden!$Y:$Y,MATCH($A55,Kunden!$A:$A,0))),"")</f>
        <v/>
      </c>
      <c r="D55" s="14" t="n"/>
      <c r="E55" s="14" t="n"/>
      <c r="F55" s="17">
        <f>IF(OR(D55="",D55=0,E55=""),"",E55/D55-1)</f>
        <v/>
      </c>
      <c r="G55" s="17">
        <f>IF(OR(F55="",C55=""),"",F55-C55)</f>
        <v/>
      </c>
      <c r="H55" s="7">
        <f>IF(G55="","",IF(G55&lt;-Toleranz,"Rot",IF(G55&lt;0,"Gelb","Grün")))</f>
        <v/>
      </c>
      <c r="I55" s="5" t="n"/>
    </row>
    <row r="56">
      <c r="A56" s="25" t="n"/>
      <c r="B56" s="7">
        <f>IFERROR(INDEX(Kunden!$B:$B,MATCH($A56,Kunden!$A:$A,0)),"")</f>
        <v/>
      </c>
      <c r="C56" s="17">
        <f>IFERROR(IF(INDEX(Kunden!$Y:$Y,MATCH($A56,Kunden!$A:$A,0))="",INDEX(Kunden!$Q:$Q,MATCH($A56,Kunden!$A:$A,0)),INDEX(Kunden!$Y:$Y,MATCH($A56,Kunden!$A:$A,0))),"")</f>
        <v/>
      </c>
      <c r="D56" s="14" t="n"/>
      <c r="E56" s="14" t="n"/>
      <c r="F56" s="17">
        <f>IF(OR(D56="",D56=0,E56=""),"",E56/D56-1)</f>
        <v/>
      </c>
      <c r="G56" s="17">
        <f>IF(OR(F56="",C56=""),"",F56-C56)</f>
        <v/>
      </c>
      <c r="H56" s="7">
        <f>IF(G56="","",IF(G56&lt;-Toleranz,"Rot",IF(G56&lt;0,"Gelb","Grün")))</f>
        <v/>
      </c>
      <c r="I56" s="5" t="n"/>
    </row>
    <row r="57">
      <c r="A57" s="25" t="n"/>
      <c r="B57" s="7">
        <f>IFERROR(INDEX(Kunden!$B:$B,MATCH($A57,Kunden!$A:$A,0)),"")</f>
        <v/>
      </c>
      <c r="C57" s="17">
        <f>IFERROR(IF(INDEX(Kunden!$Y:$Y,MATCH($A57,Kunden!$A:$A,0))="",INDEX(Kunden!$Q:$Q,MATCH($A57,Kunden!$A:$A,0)),INDEX(Kunden!$Y:$Y,MATCH($A57,Kunden!$A:$A,0))),"")</f>
        <v/>
      </c>
      <c r="D57" s="14" t="n"/>
      <c r="E57" s="14" t="n"/>
      <c r="F57" s="17">
        <f>IF(OR(D57="",D57=0,E57=""),"",E57/D57-1)</f>
        <v/>
      </c>
      <c r="G57" s="17">
        <f>IF(OR(F57="",C57=""),"",F57-C57)</f>
        <v/>
      </c>
      <c r="H57" s="7">
        <f>IF(G57="","",IF(G57&lt;-Toleranz,"Rot",IF(G57&lt;0,"Gelb","Grün")))</f>
        <v/>
      </c>
      <c r="I57" s="5" t="n"/>
    </row>
    <row r="58">
      <c r="A58" s="25" t="n"/>
      <c r="B58" s="7">
        <f>IFERROR(INDEX(Kunden!$B:$B,MATCH($A58,Kunden!$A:$A,0)),"")</f>
        <v/>
      </c>
      <c r="C58" s="17">
        <f>IFERROR(IF(INDEX(Kunden!$Y:$Y,MATCH($A58,Kunden!$A:$A,0))="",INDEX(Kunden!$Q:$Q,MATCH($A58,Kunden!$A:$A,0)),INDEX(Kunden!$Y:$Y,MATCH($A58,Kunden!$A:$A,0))),"")</f>
        <v/>
      </c>
      <c r="D58" s="14" t="n"/>
      <c r="E58" s="14" t="n"/>
      <c r="F58" s="17">
        <f>IF(OR(D58="",D58=0,E58=""),"",E58/D58-1)</f>
        <v/>
      </c>
      <c r="G58" s="17">
        <f>IF(OR(F58="",C58=""),"",F58-C58)</f>
        <v/>
      </c>
      <c r="H58" s="7">
        <f>IF(G58="","",IF(G58&lt;-Toleranz,"Rot",IF(G58&lt;0,"Gelb","Grün")))</f>
        <v/>
      </c>
      <c r="I58" s="5" t="n"/>
    </row>
    <row r="59">
      <c r="A59" s="25" t="n"/>
      <c r="B59" s="7">
        <f>IFERROR(INDEX(Kunden!$B:$B,MATCH($A59,Kunden!$A:$A,0)),"")</f>
        <v/>
      </c>
      <c r="C59" s="17">
        <f>IFERROR(IF(INDEX(Kunden!$Y:$Y,MATCH($A59,Kunden!$A:$A,0))="",INDEX(Kunden!$Q:$Q,MATCH($A59,Kunden!$A:$A,0)),INDEX(Kunden!$Y:$Y,MATCH($A59,Kunden!$A:$A,0))),"")</f>
        <v/>
      </c>
      <c r="D59" s="14" t="n"/>
      <c r="E59" s="14" t="n"/>
      <c r="F59" s="17">
        <f>IF(OR(D59="",D59=0,E59=""),"",E59/D59-1)</f>
        <v/>
      </c>
      <c r="G59" s="17">
        <f>IF(OR(F59="",C59=""),"",F59-C59)</f>
        <v/>
      </c>
      <c r="H59" s="7">
        <f>IF(G59="","",IF(G59&lt;-Toleranz,"Rot",IF(G59&lt;0,"Gelb","Grün")))</f>
        <v/>
      </c>
      <c r="I59" s="5" t="n"/>
    </row>
    <row r="60">
      <c r="A60" s="25" t="n"/>
      <c r="B60" s="7">
        <f>IFERROR(INDEX(Kunden!$B:$B,MATCH($A60,Kunden!$A:$A,0)),"")</f>
        <v/>
      </c>
      <c r="C60" s="17">
        <f>IFERROR(IF(INDEX(Kunden!$Y:$Y,MATCH($A60,Kunden!$A:$A,0))="",INDEX(Kunden!$Q:$Q,MATCH($A60,Kunden!$A:$A,0)),INDEX(Kunden!$Y:$Y,MATCH($A60,Kunden!$A:$A,0))),"")</f>
        <v/>
      </c>
      <c r="D60" s="14" t="n"/>
      <c r="E60" s="14" t="n"/>
      <c r="F60" s="17">
        <f>IF(OR(D60="",D60=0,E60=""),"",E60/D60-1)</f>
        <v/>
      </c>
      <c r="G60" s="17">
        <f>IF(OR(F60="",C60=""),"",F60-C60)</f>
        <v/>
      </c>
      <c r="H60" s="7">
        <f>IF(G60="","",IF(G60&lt;-Toleranz,"Rot",IF(G60&lt;0,"Gelb","Grün")))</f>
        <v/>
      </c>
      <c r="I60" s="5" t="n"/>
    </row>
    <row r="61">
      <c r="A61" s="25" t="n"/>
      <c r="B61" s="7">
        <f>IFERROR(INDEX(Kunden!$B:$B,MATCH($A61,Kunden!$A:$A,0)),"")</f>
        <v/>
      </c>
      <c r="C61" s="17">
        <f>IFERROR(IF(INDEX(Kunden!$Y:$Y,MATCH($A61,Kunden!$A:$A,0))="",INDEX(Kunden!$Q:$Q,MATCH($A61,Kunden!$A:$A,0)),INDEX(Kunden!$Y:$Y,MATCH($A61,Kunden!$A:$A,0))),"")</f>
        <v/>
      </c>
      <c r="D61" s="14" t="n"/>
      <c r="E61" s="14" t="n"/>
      <c r="F61" s="17">
        <f>IF(OR(D61="",D61=0,E61=""),"",E61/D61-1)</f>
        <v/>
      </c>
      <c r="G61" s="17">
        <f>IF(OR(F61="",C61=""),"",F61-C61)</f>
        <v/>
      </c>
      <c r="H61" s="7">
        <f>IF(G61="","",IF(G61&lt;-Toleranz,"Rot",IF(G61&lt;0,"Gelb","Grün")))</f>
        <v/>
      </c>
      <c r="I61" s="5" t="n"/>
    </row>
    <row r="62">
      <c r="A62" s="25" t="n"/>
      <c r="B62" s="7">
        <f>IFERROR(INDEX(Kunden!$B:$B,MATCH($A62,Kunden!$A:$A,0)),"")</f>
        <v/>
      </c>
      <c r="C62" s="17">
        <f>IFERROR(IF(INDEX(Kunden!$Y:$Y,MATCH($A62,Kunden!$A:$A,0))="",INDEX(Kunden!$Q:$Q,MATCH($A62,Kunden!$A:$A,0)),INDEX(Kunden!$Y:$Y,MATCH($A62,Kunden!$A:$A,0))),"")</f>
        <v/>
      </c>
      <c r="D62" s="14" t="n"/>
      <c r="E62" s="14" t="n"/>
      <c r="F62" s="17">
        <f>IF(OR(D62="",D62=0,E62=""),"",E62/D62-1)</f>
        <v/>
      </c>
      <c r="G62" s="17">
        <f>IF(OR(F62="",C62=""),"",F62-C62)</f>
        <v/>
      </c>
      <c r="H62" s="7">
        <f>IF(G62="","",IF(G62&lt;-Toleranz,"Rot",IF(G62&lt;0,"Gelb","Grün")))</f>
        <v/>
      </c>
      <c r="I62" s="5" t="n"/>
    </row>
    <row r="63">
      <c r="A63" s="25" t="n"/>
      <c r="B63" s="7">
        <f>IFERROR(INDEX(Kunden!$B:$B,MATCH($A63,Kunden!$A:$A,0)),"")</f>
        <v/>
      </c>
      <c r="C63" s="17">
        <f>IFERROR(IF(INDEX(Kunden!$Y:$Y,MATCH($A63,Kunden!$A:$A,0))="",INDEX(Kunden!$Q:$Q,MATCH($A63,Kunden!$A:$A,0)),INDEX(Kunden!$Y:$Y,MATCH($A63,Kunden!$A:$A,0))),"")</f>
        <v/>
      </c>
      <c r="D63" s="14" t="n"/>
      <c r="E63" s="14" t="n"/>
      <c r="F63" s="17">
        <f>IF(OR(D63="",D63=0,E63=""),"",E63/D63-1)</f>
        <v/>
      </c>
      <c r="G63" s="17">
        <f>IF(OR(F63="",C63=""),"",F63-C63)</f>
        <v/>
      </c>
      <c r="H63" s="7">
        <f>IF(G63="","",IF(G63&lt;-Toleranz,"Rot",IF(G63&lt;0,"Gelb","Grün")))</f>
        <v/>
      </c>
      <c r="I63" s="5" t="n"/>
    </row>
    <row r="64">
      <c r="A64" s="25" t="n"/>
      <c r="B64" s="7">
        <f>IFERROR(INDEX(Kunden!$B:$B,MATCH($A64,Kunden!$A:$A,0)),"")</f>
        <v/>
      </c>
      <c r="C64" s="17">
        <f>IFERROR(IF(INDEX(Kunden!$Y:$Y,MATCH($A64,Kunden!$A:$A,0))="",INDEX(Kunden!$Q:$Q,MATCH($A64,Kunden!$A:$A,0)),INDEX(Kunden!$Y:$Y,MATCH($A64,Kunden!$A:$A,0))),"")</f>
        <v/>
      </c>
      <c r="D64" s="14" t="n"/>
      <c r="E64" s="14" t="n"/>
      <c r="F64" s="17">
        <f>IF(OR(D64="",D64=0,E64=""),"",E64/D64-1)</f>
        <v/>
      </c>
      <c r="G64" s="17">
        <f>IF(OR(F64="",C64=""),"",F64-C64)</f>
        <v/>
      </c>
      <c r="H64" s="7">
        <f>IF(G64="","",IF(G64&lt;-Toleranz,"Rot",IF(G64&lt;0,"Gelb","Grün")))</f>
        <v/>
      </c>
      <c r="I64" s="5" t="n"/>
    </row>
    <row r="65">
      <c r="A65" s="25" t="n"/>
      <c r="B65" s="7">
        <f>IFERROR(INDEX(Kunden!$B:$B,MATCH($A65,Kunden!$A:$A,0)),"")</f>
        <v/>
      </c>
      <c r="C65" s="17">
        <f>IFERROR(IF(INDEX(Kunden!$Y:$Y,MATCH($A65,Kunden!$A:$A,0))="",INDEX(Kunden!$Q:$Q,MATCH($A65,Kunden!$A:$A,0)),INDEX(Kunden!$Y:$Y,MATCH($A65,Kunden!$A:$A,0))),"")</f>
        <v/>
      </c>
      <c r="D65" s="14" t="n"/>
      <c r="E65" s="14" t="n"/>
      <c r="F65" s="17">
        <f>IF(OR(D65="",D65=0,E65=""),"",E65/D65-1)</f>
        <v/>
      </c>
      <c r="G65" s="17">
        <f>IF(OR(F65="",C65=""),"",F65-C65)</f>
        <v/>
      </c>
      <c r="H65" s="7">
        <f>IF(G65="","",IF(G65&lt;-Toleranz,"Rot",IF(G65&lt;0,"Gelb","Grün")))</f>
        <v/>
      </c>
      <c r="I65" s="5" t="n"/>
    </row>
    <row r="66">
      <c r="A66" s="25" t="n"/>
      <c r="B66" s="7">
        <f>IFERROR(INDEX(Kunden!$B:$B,MATCH($A66,Kunden!$A:$A,0)),"")</f>
        <v/>
      </c>
      <c r="C66" s="17">
        <f>IFERROR(IF(INDEX(Kunden!$Y:$Y,MATCH($A66,Kunden!$A:$A,0))="",INDEX(Kunden!$Q:$Q,MATCH($A66,Kunden!$A:$A,0)),INDEX(Kunden!$Y:$Y,MATCH($A66,Kunden!$A:$A,0))),"")</f>
        <v/>
      </c>
      <c r="D66" s="14" t="n"/>
      <c r="E66" s="14" t="n"/>
      <c r="F66" s="17">
        <f>IF(OR(D66="",D66=0,E66=""),"",E66/D66-1)</f>
        <v/>
      </c>
      <c r="G66" s="17">
        <f>IF(OR(F66="",C66=""),"",F66-C66)</f>
        <v/>
      </c>
      <c r="H66" s="7">
        <f>IF(G66="","",IF(G66&lt;-Toleranz,"Rot",IF(G66&lt;0,"Gelb","Grün")))</f>
        <v/>
      </c>
      <c r="I66" s="5" t="n"/>
    </row>
    <row r="67">
      <c r="A67" s="25" t="n"/>
      <c r="B67" s="7">
        <f>IFERROR(INDEX(Kunden!$B:$B,MATCH($A67,Kunden!$A:$A,0)),"")</f>
        <v/>
      </c>
      <c r="C67" s="17">
        <f>IFERROR(IF(INDEX(Kunden!$Y:$Y,MATCH($A67,Kunden!$A:$A,0))="",INDEX(Kunden!$Q:$Q,MATCH($A67,Kunden!$A:$A,0)),INDEX(Kunden!$Y:$Y,MATCH($A67,Kunden!$A:$A,0))),"")</f>
        <v/>
      </c>
      <c r="D67" s="14" t="n"/>
      <c r="E67" s="14" t="n"/>
      <c r="F67" s="17">
        <f>IF(OR(D67="",D67=0,E67=""),"",E67/D67-1)</f>
        <v/>
      </c>
      <c r="G67" s="17">
        <f>IF(OR(F67="",C67=""),"",F67-C67)</f>
        <v/>
      </c>
      <c r="H67" s="7">
        <f>IF(G67="","",IF(G67&lt;-Toleranz,"Rot",IF(G67&lt;0,"Gelb","Grün")))</f>
        <v/>
      </c>
      <c r="I67" s="5" t="n"/>
    </row>
    <row r="68">
      <c r="A68" s="25" t="n"/>
      <c r="B68" s="7">
        <f>IFERROR(INDEX(Kunden!$B:$B,MATCH($A68,Kunden!$A:$A,0)),"")</f>
        <v/>
      </c>
      <c r="C68" s="17">
        <f>IFERROR(IF(INDEX(Kunden!$Y:$Y,MATCH($A68,Kunden!$A:$A,0))="",INDEX(Kunden!$Q:$Q,MATCH($A68,Kunden!$A:$A,0)),INDEX(Kunden!$Y:$Y,MATCH($A68,Kunden!$A:$A,0))),"")</f>
        <v/>
      </c>
      <c r="D68" s="14" t="n"/>
      <c r="E68" s="14" t="n"/>
      <c r="F68" s="17">
        <f>IF(OR(D68="",D68=0,E68=""),"",E68/D68-1)</f>
        <v/>
      </c>
      <c r="G68" s="17">
        <f>IF(OR(F68="",C68=""),"",F68-C68)</f>
        <v/>
      </c>
      <c r="H68" s="7">
        <f>IF(G68="","",IF(G68&lt;-Toleranz,"Rot",IF(G68&lt;0,"Gelb","Grün")))</f>
        <v/>
      </c>
      <c r="I68" s="5" t="n"/>
    </row>
    <row r="69">
      <c r="A69" s="25" t="n"/>
      <c r="B69" s="7">
        <f>IFERROR(INDEX(Kunden!$B:$B,MATCH($A69,Kunden!$A:$A,0)),"")</f>
        <v/>
      </c>
      <c r="C69" s="17">
        <f>IFERROR(IF(INDEX(Kunden!$Y:$Y,MATCH($A69,Kunden!$A:$A,0))="",INDEX(Kunden!$Q:$Q,MATCH($A69,Kunden!$A:$A,0)),INDEX(Kunden!$Y:$Y,MATCH($A69,Kunden!$A:$A,0))),"")</f>
        <v/>
      </c>
      <c r="D69" s="14" t="n"/>
      <c r="E69" s="14" t="n"/>
      <c r="F69" s="17">
        <f>IF(OR(D69="",D69=0,E69=""),"",E69/D69-1)</f>
        <v/>
      </c>
      <c r="G69" s="17">
        <f>IF(OR(F69="",C69=""),"",F69-C69)</f>
        <v/>
      </c>
      <c r="H69" s="7">
        <f>IF(G69="","",IF(G69&lt;-Toleranz,"Rot",IF(G69&lt;0,"Gelb","Grün")))</f>
        <v/>
      </c>
      <c r="I69" s="5" t="n"/>
    </row>
    <row r="70">
      <c r="A70" s="25" t="n"/>
      <c r="B70" s="7">
        <f>IFERROR(INDEX(Kunden!$B:$B,MATCH($A70,Kunden!$A:$A,0)),"")</f>
        <v/>
      </c>
      <c r="C70" s="17">
        <f>IFERROR(IF(INDEX(Kunden!$Y:$Y,MATCH($A70,Kunden!$A:$A,0))="",INDEX(Kunden!$Q:$Q,MATCH($A70,Kunden!$A:$A,0)),INDEX(Kunden!$Y:$Y,MATCH($A70,Kunden!$A:$A,0))),"")</f>
        <v/>
      </c>
      <c r="D70" s="14" t="n"/>
      <c r="E70" s="14" t="n"/>
      <c r="F70" s="17">
        <f>IF(OR(D70="",D70=0,E70=""),"",E70/D70-1)</f>
        <v/>
      </c>
      <c r="G70" s="17">
        <f>IF(OR(F70="",C70=""),"",F70-C70)</f>
        <v/>
      </c>
      <c r="H70" s="7">
        <f>IF(G70="","",IF(G70&lt;-Toleranz,"Rot",IF(G70&lt;0,"Gelb","Grün")))</f>
        <v/>
      </c>
      <c r="I70" s="5" t="n"/>
    </row>
    <row r="71">
      <c r="A71" s="25" t="n"/>
      <c r="B71" s="7">
        <f>IFERROR(INDEX(Kunden!$B:$B,MATCH($A71,Kunden!$A:$A,0)),"")</f>
        <v/>
      </c>
      <c r="C71" s="17">
        <f>IFERROR(IF(INDEX(Kunden!$Y:$Y,MATCH($A71,Kunden!$A:$A,0))="",INDEX(Kunden!$Q:$Q,MATCH($A71,Kunden!$A:$A,0)),INDEX(Kunden!$Y:$Y,MATCH($A71,Kunden!$A:$A,0))),"")</f>
        <v/>
      </c>
      <c r="D71" s="14" t="n"/>
      <c r="E71" s="14" t="n"/>
      <c r="F71" s="17">
        <f>IF(OR(D71="",D71=0,E71=""),"",E71/D71-1)</f>
        <v/>
      </c>
      <c r="G71" s="17">
        <f>IF(OR(F71="",C71=""),"",F71-C71)</f>
        <v/>
      </c>
      <c r="H71" s="7">
        <f>IF(G71="","",IF(G71&lt;-Toleranz,"Rot",IF(G71&lt;0,"Gelb","Grün")))</f>
        <v/>
      </c>
      <c r="I71" s="5" t="n"/>
    </row>
    <row r="72">
      <c r="A72" s="25" t="n"/>
      <c r="B72" s="7">
        <f>IFERROR(INDEX(Kunden!$B:$B,MATCH($A72,Kunden!$A:$A,0)),"")</f>
        <v/>
      </c>
      <c r="C72" s="17">
        <f>IFERROR(IF(INDEX(Kunden!$Y:$Y,MATCH($A72,Kunden!$A:$A,0))="",INDEX(Kunden!$Q:$Q,MATCH($A72,Kunden!$A:$A,0)),INDEX(Kunden!$Y:$Y,MATCH($A72,Kunden!$A:$A,0))),"")</f>
        <v/>
      </c>
      <c r="D72" s="14" t="n"/>
      <c r="E72" s="14" t="n"/>
      <c r="F72" s="17">
        <f>IF(OR(D72="",D72=0,E72=""),"",E72/D72-1)</f>
        <v/>
      </c>
      <c r="G72" s="17">
        <f>IF(OR(F72="",C72=""),"",F72-C72)</f>
        <v/>
      </c>
      <c r="H72" s="7">
        <f>IF(G72="","",IF(G72&lt;-Toleranz,"Rot",IF(G72&lt;0,"Gelb","Grün")))</f>
        <v/>
      </c>
      <c r="I72" s="5" t="n"/>
    </row>
    <row r="73">
      <c r="A73" s="25" t="n"/>
      <c r="B73" s="7">
        <f>IFERROR(INDEX(Kunden!$B:$B,MATCH($A73,Kunden!$A:$A,0)),"")</f>
        <v/>
      </c>
      <c r="C73" s="17">
        <f>IFERROR(IF(INDEX(Kunden!$Y:$Y,MATCH($A73,Kunden!$A:$A,0))="",INDEX(Kunden!$Q:$Q,MATCH($A73,Kunden!$A:$A,0)),INDEX(Kunden!$Y:$Y,MATCH($A73,Kunden!$A:$A,0))),"")</f>
        <v/>
      </c>
      <c r="D73" s="14" t="n"/>
      <c r="E73" s="14" t="n"/>
      <c r="F73" s="17">
        <f>IF(OR(D73="",D73=0,E73=""),"",E73/D73-1)</f>
        <v/>
      </c>
      <c r="G73" s="17">
        <f>IF(OR(F73="",C73=""),"",F73-C73)</f>
        <v/>
      </c>
      <c r="H73" s="7">
        <f>IF(G73="","",IF(G73&lt;-Toleranz,"Rot",IF(G73&lt;0,"Gelb","Grün")))</f>
        <v/>
      </c>
      <c r="I73" s="5" t="n"/>
    </row>
    <row r="74">
      <c r="A74" s="25" t="n"/>
      <c r="B74" s="7">
        <f>IFERROR(INDEX(Kunden!$B:$B,MATCH($A74,Kunden!$A:$A,0)),"")</f>
        <v/>
      </c>
      <c r="C74" s="17">
        <f>IFERROR(IF(INDEX(Kunden!$Y:$Y,MATCH($A74,Kunden!$A:$A,0))="",INDEX(Kunden!$Q:$Q,MATCH($A74,Kunden!$A:$A,0)),INDEX(Kunden!$Y:$Y,MATCH($A74,Kunden!$A:$A,0))),"")</f>
        <v/>
      </c>
      <c r="D74" s="14" t="n"/>
      <c r="E74" s="14" t="n"/>
      <c r="F74" s="17">
        <f>IF(OR(D74="",D74=0,E74=""),"",E74/D74-1)</f>
        <v/>
      </c>
      <c r="G74" s="17">
        <f>IF(OR(F74="",C74=""),"",F74-C74)</f>
        <v/>
      </c>
      <c r="H74" s="7">
        <f>IF(G74="","",IF(G74&lt;-Toleranz,"Rot",IF(G74&lt;0,"Gelb","Grün")))</f>
        <v/>
      </c>
      <c r="I74" s="5" t="n"/>
    </row>
    <row r="75">
      <c r="A75" s="25" t="n"/>
      <c r="B75" s="7">
        <f>IFERROR(INDEX(Kunden!$B:$B,MATCH($A75,Kunden!$A:$A,0)),"")</f>
        <v/>
      </c>
      <c r="C75" s="17">
        <f>IFERROR(IF(INDEX(Kunden!$Y:$Y,MATCH($A75,Kunden!$A:$A,0))="",INDEX(Kunden!$Q:$Q,MATCH($A75,Kunden!$A:$A,0)),INDEX(Kunden!$Y:$Y,MATCH($A75,Kunden!$A:$A,0))),"")</f>
        <v/>
      </c>
      <c r="D75" s="14" t="n"/>
      <c r="E75" s="14" t="n"/>
      <c r="F75" s="17">
        <f>IF(OR(D75="",D75=0,E75=""),"",E75/D75-1)</f>
        <v/>
      </c>
      <c r="G75" s="17">
        <f>IF(OR(F75="",C75=""),"",F75-C75)</f>
        <v/>
      </c>
      <c r="H75" s="7">
        <f>IF(G75="","",IF(G75&lt;-Toleranz,"Rot",IF(G75&lt;0,"Gelb","Grün")))</f>
        <v/>
      </c>
      <c r="I75" s="5" t="n"/>
    </row>
    <row r="76">
      <c r="A76" s="25" t="n"/>
      <c r="B76" s="7">
        <f>IFERROR(INDEX(Kunden!$B:$B,MATCH($A76,Kunden!$A:$A,0)),"")</f>
        <v/>
      </c>
      <c r="C76" s="17">
        <f>IFERROR(IF(INDEX(Kunden!$Y:$Y,MATCH($A76,Kunden!$A:$A,0))="",INDEX(Kunden!$Q:$Q,MATCH($A76,Kunden!$A:$A,0)),INDEX(Kunden!$Y:$Y,MATCH($A76,Kunden!$A:$A,0))),"")</f>
        <v/>
      </c>
      <c r="D76" s="14" t="n"/>
      <c r="E76" s="14" t="n"/>
      <c r="F76" s="17">
        <f>IF(OR(D76="",D76=0,E76=""),"",E76/D76-1)</f>
        <v/>
      </c>
      <c r="G76" s="17">
        <f>IF(OR(F76="",C76=""),"",F76-C76)</f>
        <v/>
      </c>
      <c r="H76" s="7">
        <f>IF(G76="","",IF(G76&lt;-Toleranz,"Rot",IF(G76&lt;0,"Gelb","Grün")))</f>
        <v/>
      </c>
      <c r="I76" s="5" t="n"/>
    </row>
    <row r="77">
      <c r="A77" s="25" t="n"/>
      <c r="B77" s="7">
        <f>IFERROR(INDEX(Kunden!$B:$B,MATCH($A77,Kunden!$A:$A,0)),"")</f>
        <v/>
      </c>
      <c r="C77" s="17">
        <f>IFERROR(IF(INDEX(Kunden!$Y:$Y,MATCH($A77,Kunden!$A:$A,0))="",INDEX(Kunden!$Q:$Q,MATCH($A77,Kunden!$A:$A,0)),INDEX(Kunden!$Y:$Y,MATCH($A77,Kunden!$A:$A,0))),"")</f>
        <v/>
      </c>
      <c r="D77" s="14" t="n"/>
      <c r="E77" s="14" t="n"/>
      <c r="F77" s="17">
        <f>IF(OR(D77="",D77=0,E77=""),"",E77/D77-1)</f>
        <v/>
      </c>
      <c r="G77" s="17">
        <f>IF(OR(F77="",C77=""),"",F77-C77)</f>
        <v/>
      </c>
      <c r="H77" s="7">
        <f>IF(G77="","",IF(G77&lt;-Toleranz,"Rot",IF(G77&lt;0,"Gelb","Grün")))</f>
        <v/>
      </c>
      <c r="I77" s="5" t="n"/>
    </row>
    <row r="78">
      <c r="A78" s="25" t="n"/>
      <c r="B78" s="7">
        <f>IFERROR(INDEX(Kunden!$B:$B,MATCH($A78,Kunden!$A:$A,0)),"")</f>
        <v/>
      </c>
      <c r="C78" s="17">
        <f>IFERROR(IF(INDEX(Kunden!$Y:$Y,MATCH($A78,Kunden!$A:$A,0))="",INDEX(Kunden!$Q:$Q,MATCH($A78,Kunden!$A:$A,0)),INDEX(Kunden!$Y:$Y,MATCH($A78,Kunden!$A:$A,0))),"")</f>
        <v/>
      </c>
      <c r="D78" s="14" t="n"/>
      <c r="E78" s="14" t="n"/>
      <c r="F78" s="17">
        <f>IF(OR(D78="",D78=0,E78=""),"",E78/D78-1)</f>
        <v/>
      </c>
      <c r="G78" s="17">
        <f>IF(OR(F78="",C78=""),"",F78-C78)</f>
        <v/>
      </c>
      <c r="H78" s="7">
        <f>IF(G78="","",IF(G78&lt;-Toleranz,"Rot",IF(G78&lt;0,"Gelb","Grün")))</f>
        <v/>
      </c>
      <c r="I78" s="5" t="n"/>
    </row>
    <row r="79">
      <c r="A79" s="25" t="n"/>
      <c r="B79" s="7">
        <f>IFERROR(INDEX(Kunden!$B:$B,MATCH($A79,Kunden!$A:$A,0)),"")</f>
        <v/>
      </c>
      <c r="C79" s="17">
        <f>IFERROR(IF(INDEX(Kunden!$Y:$Y,MATCH($A79,Kunden!$A:$A,0))="",INDEX(Kunden!$Q:$Q,MATCH($A79,Kunden!$A:$A,0)),INDEX(Kunden!$Y:$Y,MATCH($A79,Kunden!$A:$A,0))),"")</f>
        <v/>
      </c>
      <c r="D79" s="14" t="n"/>
      <c r="E79" s="14" t="n"/>
      <c r="F79" s="17">
        <f>IF(OR(D79="",D79=0,E79=""),"",E79/D79-1)</f>
        <v/>
      </c>
      <c r="G79" s="17">
        <f>IF(OR(F79="",C79=""),"",F79-C79)</f>
        <v/>
      </c>
      <c r="H79" s="7">
        <f>IF(G79="","",IF(G79&lt;-Toleranz,"Rot",IF(G79&lt;0,"Gelb","Grün")))</f>
        <v/>
      </c>
      <c r="I79" s="5" t="n"/>
    </row>
    <row r="80">
      <c r="A80" s="25" t="n"/>
      <c r="B80" s="7">
        <f>IFERROR(INDEX(Kunden!$B:$B,MATCH($A80,Kunden!$A:$A,0)),"")</f>
        <v/>
      </c>
      <c r="C80" s="17">
        <f>IFERROR(IF(INDEX(Kunden!$Y:$Y,MATCH($A80,Kunden!$A:$A,0))="",INDEX(Kunden!$Q:$Q,MATCH($A80,Kunden!$A:$A,0)),INDEX(Kunden!$Y:$Y,MATCH($A80,Kunden!$A:$A,0))),"")</f>
        <v/>
      </c>
      <c r="D80" s="14" t="n"/>
      <c r="E80" s="14" t="n"/>
      <c r="F80" s="17">
        <f>IF(OR(D80="",D80=0,E80=""),"",E80/D80-1)</f>
        <v/>
      </c>
      <c r="G80" s="17">
        <f>IF(OR(F80="",C80=""),"",F80-C80)</f>
        <v/>
      </c>
      <c r="H80" s="7">
        <f>IF(G80="","",IF(G80&lt;-Toleranz,"Rot",IF(G80&lt;0,"Gelb","Grün")))</f>
        <v/>
      </c>
      <c r="I80" s="5" t="n"/>
    </row>
    <row r="81">
      <c r="A81" s="25" t="n"/>
      <c r="B81" s="7">
        <f>IFERROR(INDEX(Kunden!$B:$B,MATCH($A81,Kunden!$A:$A,0)),"")</f>
        <v/>
      </c>
      <c r="C81" s="17">
        <f>IFERROR(IF(INDEX(Kunden!$Y:$Y,MATCH($A81,Kunden!$A:$A,0))="",INDEX(Kunden!$Q:$Q,MATCH($A81,Kunden!$A:$A,0)),INDEX(Kunden!$Y:$Y,MATCH($A81,Kunden!$A:$A,0))),"")</f>
        <v/>
      </c>
      <c r="D81" s="14" t="n"/>
      <c r="E81" s="14" t="n"/>
      <c r="F81" s="17">
        <f>IF(OR(D81="",D81=0,E81=""),"",E81/D81-1)</f>
        <v/>
      </c>
      <c r="G81" s="17">
        <f>IF(OR(F81="",C81=""),"",F81-C81)</f>
        <v/>
      </c>
      <c r="H81" s="7">
        <f>IF(G81="","",IF(G81&lt;-Toleranz,"Rot",IF(G81&lt;0,"Gelb","Grün")))</f>
        <v/>
      </c>
      <c r="I81" s="5" t="n"/>
    </row>
    <row r="82">
      <c r="A82" s="25" t="n"/>
      <c r="B82" s="7">
        <f>IFERROR(INDEX(Kunden!$B:$B,MATCH($A82,Kunden!$A:$A,0)),"")</f>
        <v/>
      </c>
      <c r="C82" s="17">
        <f>IFERROR(IF(INDEX(Kunden!$Y:$Y,MATCH($A82,Kunden!$A:$A,0))="",INDEX(Kunden!$Q:$Q,MATCH($A82,Kunden!$A:$A,0)),INDEX(Kunden!$Y:$Y,MATCH($A82,Kunden!$A:$A,0))),"")</f>
        <v/>
      </c>
      <c r="D82" s="14" t="n"/>
      <c r="E82" s="14" t="n"/>
      <c r="F82" s="17">
        <f>IF(OR(D82="",D82=0,E82=""),"",E82/D82-1)</f>
        <v/>
      </c>
      <c r="G82" s="17">
        <f>IF(OR(F82="",C82=""),"",F82-C82)</f>
        <v/>
      </c>
      <c r="H82" s="7">
        <f>IF(G82="","",IF(G82&lt;-Toleranz,"Rot",IF(G82&lt;0,"Gelb","Grün")))</f>
        <v/>
      </c>
      <c r="I82" s="5" t="n"/>
    </row>
    <row r="83">
      <c r="A83" s="25" t="n"/>
      <c r="B83" s="7">
        <f>IFERROR(INDEX(Kunden!$B:$B,MATCH($A83,Kunden!$A:$A,0)),"")</f>
        <v/>
      </c>
      <c r="C83" s="17">
        <f>IFERROR(IF(INDEX(Kunden!$Y:$Y,MATCH($A83,Kunden!$A:$A,0))="",INDEX(Kunden!$Q:$Q,MATCH($A83,Kunden!$A:$A,0)),INDEX(Kunden!$Y:$Y,MATCH($A83,Kunden!$A:$A,0))),"")</f>
        <v/>
      </c>
      <c r="D83" s="14" t="n"/>
      <c r="E83" s="14" t="n"/>
      <c r="F83" s="17">
        <f>IF(OR(D83="",D83=0,E83=""),"",E83/D83-1)</f>
        <v/>
      </c>
      <c r="G83" s="17">
        <f>IF(OR(F83="",C83=""),"",F83-C83)</f>
        <v/>
      </c>
      <c r="H83" s="7">
        <f>IF(G83="","",IF(G83&lt;-Toleranz,"Rot",IF(G83&lt;0,"Gelb","Grün")))</f>
        <v/>
      </c>
      <c r="I83" s="5" t="n"/>
    </row>
    <row r="84">
      <c r="A84" s="25" t="n"/>
      <c r="B84" s="7">
        <f>IFERROR(INDEX(Kunden!$B:$B,MATCH($A84,Kunden!$A:$A,0)),"")</f>
        <v/>
      </c>
      <c r="C84" s="17">
        <f>IFERROR(IF(INDEX(Kunden!$Y:$Y,MATCH($A84,Kunden!$A:$A,0))="",INDEX(Kunden!$Q:$Q,MATCH($A84,Kunden!$A:$A,0)),INDEX(Kunden!$Y:$Y,MATCH($A84,Kunden!$A:$A,0))),"")</f>
        <v/>
      </c>
      <c r="D84" s="14" t="n"/>
      <c r="E84" s="14" t="n"/>
      <c r="F84" s="17">
        <f>IF(OR(D84="",D84=0,E84=""),"",E84/D84-1)</f>
        <v/>
      </c>
      <c r="G84" s="17">
        <f>IF(OR(F84="",C84=""),"",F84-C84)</f>
        <v/>
      </c>
      <c r="H84" s="7">
        <f>IF(G84="","",IF(G84&lt;-Toleranz,"Rot",IF(G84&lt;0,"Gelb","Grün")))</f>
        <v/>
      </c>
      <c r="I84" s="5" t="n"/>
    </row>
    <row r="85">
      <c r="A85" s="25" t="n"/>
      <c r="B85" s="7">
        <f>IFERROR(INDEX(Kunden!$B:$B,MATCH($A85,Kunden!$A:$A,0)),"")</f>
        <v/>
      </c>
      <c r="C85" s="17">
        <f>IFERROR(IF(INDEX(Kunden!$Y:$Y,MATCH($A85,Kunden!$A:$A,0))="",INDEX(Kunden!$Q:$Q,MATCH($A85,Kunden!$A:$A,0)),INDEX(Kunden!$Y:$Y,MATCH($A85,Kunden!$A:$A,0))),"")</f>
        <v/>
      </c>
      <c r="D85" s="14" t="n"/>
      <c r="E85" s="14" t="n"/>
      <c r="F85" s="17">
        <f>IF(OR(D85="",D85=0,E85=""),"",E85/D85-1)</f>
        <v/>
      </c>
      <c r="G85" s="17">
        <f>IF(OR(F85="",C85=""),"",F85-C85)</f>
        <v/>
      </c>
      <c r="H85" s="7">
        <f>IF(G85="","",IF(G85&lt;-Toleranz,"Rot",IF(G85&lt;0,"Gelb","Grün")))</f>
        <v/>
      </c>
      <c r="I85" s="5" t="n"/>
    </row>
    <row r="86">
      <c r="A86" s="25" t="n"/>
      <c r="B86" s="7">
        <f>IFERROR(INDEX(Kunden!$B:$B,MATCH($A86,Kunden!$A:$A,0)),"")</f>
        <v/>
      </c>
      <c r="C86" s="17">
        <f>IFERROR(IF(INDEX(Kunden!$Y:$Y,MATCH($A86,Kunden!$A:$A,0))="",INDEX(Kunden!$Q:$Q,MATCH($A86,Kunden!$A:$A,0)),INDEX(Kunden!$Y:$Y,MATCH($A86,Kunden!$A:$A,0))),"")</f>
        <v/>
      </c>
      <c r="D86" s="14" t="n"/>
      <c r="E86" s="14" t="n"/>
      <c r="F86" s="17">
        <f>IF(OR(D86="",D86=0,E86=""),"",E86/D86-1)</f>
        <v/>
      </c>
      <c r="G86" s="17">
        <f>IF(OR(F86="",C86=""),"",F86-C86)</f>
        <v/>
      </c>
      <c r="H86" s="7">
        <f>IF(G86="","",IF(G86&lt;-Toleranz,"Rot",IF(G86&lt;0,"Gelb","Grün")))</f>
        <v/>
      </c>
      <c r="I86" s="5" t="n"/>
    </row>
    <row r="87">
      <c r="A87" s="25" t="n"/>
      <c r="B87" s="7">
        <f>IFERROR(INDEX(Kunden!$B:$B,MATCH($A87,Kunden!$A:$A,0)),"")</f>
        <v/>
      </c>
      <c r="C87" s="17">
        <f>IFERROR(IF(INDEX(Kunden!$Y:$Y,MATCH($A87,Kunden!$A:$A,0))="",INDEX(Kunden!$Q:$Q,MATCH($A87,Kunden!$A:$A,0)),INDEX(Kunden!$Y:$Y,MATCH($A87,Kunden!$A:$A,0))),"")</f>
        <v/>
      </c>
      <c r="D87" s="14" t="n"/>
      <c r="E87" s="14" t="n"/>
      <c r="F87" s="17">
        <f>IF(OR(D87="",D87=0,E87=""),"",E87/D87-1)</f>
        <v/>
      </c>
      <c r="G87" s="17">
        <f>IF(OR(F87="",C87=""),"",F87-C87)</f>
        <v/>
      </c>
      <c r="H87" s="7">
        <f>IF(G87="","",IF(G87&lt;-Toleranz,"Rot",IF(G87&lt;0,"Gelb","Grün")))</f>
        <v/>
      </c>
      <c r="I87" s="5" t="n"/>
    </row>
    <row r="88">
      <c r="A88" s="25" t="n"/>
      <c r="B88" s="7">
        <f>IFERROR(INDEX(Kunden!$B:$B,MATCH($A88,Kunden!$A:$A,0)),"")</f>
        <v/>
      </c>
      <c r="C88" s="17">
        <f>IFERROR(IF(INDEX(Kunden!$Y:$Y,MATCH($A88,Kunden!$A:$A,0))="",INDEX(Kunden!$Q:$Q,MATCH($A88,Kunden!$A:$A,0)),INDEX(Kunden!$Y:$Y,MATCH($A88,Kunden!$A:$A,0))),"")</f>
        <v/>
      </c>
      <c r="D88" s="14" t="n"/>
      <c r="E88" s="14" t="n"/>
      <c r="F88" s="17">
        <f>IF(OR(D88="",D88=0,E88=""),"",E88/D88-1)</f>
        <v/>
      </c>
      <c r="G88" s="17">
        <f>IF(OR(F88="",C88=""),"",F88-C88)</f>
        <v/>
      </c>
      <c r="H88" s="7">
        <f>IF(G88="","",IF(G88&lt;-Toleranz,"Rot",IF(G88&lt;0,"Gelb","Grün")))</f>
        <v/>
      </c>
      <c r="I88" s="5" t="n"/>
    </row>
    <row r="89">
      <c r="A89" s="25" t="n"/>
      <c r="B89" s="7">
        <f>IFERROR(INDEX(Kunden!$B:$B,MATCH($A89,Kunden!$A:$A,0)),"")</f>
        <v/>
      </c>
      <c r="C89" s="17">
        <f>IFERROR(IF(INDEX(Kunden!$Y:$Y,MATCH($A89,Kunden!$A:$A,0))="",INDEX(Kunden!$Q:$Q,MATCH($A89,Kunden!$A:$A,0)),INDEX(Kunden!$Y:$Y,MATCH($A89,Kunden!$A:$A,0))),"")</f>
        <v/>
      </c>
      <c r="D89" s="14" t="n"/>
      <c r="E89" s="14" t="n"/>
      <c r="F89" s="17">
        <f>IF(OR(D89="",D89=0,E89=""),"",E89/D89-1)</f>
        <v/>
      </c>
      <c r="G89" s="17">
        <f>IF(OR(F89="",C89=""),"",F89-C89)</f>
        <v/>
      </c>
      <c r="H89" s="7">
        <f>IF(G89="","",IF(G89&lt;-Toleranz,"Rot",IF(G89&lt;0,"Gelb","Grün")))</f>
        <v/>
      </c>
      <c r="I89" s="5" t="n"/>
    </row>
    <row r="90">
      <c r="A90" s="25" t="n"/>
      <c r="B90" s="7">
        <f>IFERROR(INDEX(Kunden!$B:$B,MATCH($A90,Kunden!$A:$A,0)),"")</f>
        <v/>
      </c>
      <c r="C90" s="17">
        <f>IFERROR(IF(INDEX(Kunden!$Y:$Y,MATCH($A90,Kunden!$A:$A,0))="",INDEX(Kunden!$Q:$Q,MATCH($A90,Kunden!$A:$A,0)),INDEX(Kunden!$Y:$Y,MATCH($A90,Kunden!$A:$A,0))),"")</f>
        <v/>
      </c>
      <c r="D90" s="14" t="n"/>
      <c r="E90" s="14" t="n"/>
      <c r="F90" s="17">
        <f>IF(OR(D90="",D90=0,E90=""),"",E90/D90-1)</f>
        <v/>
      </c>
      <c r="G90" s="17">
        <f>IF(OR(F90="",C90=""),"",F90-C90)</f>
        <v/>
      </c>
      <c r="H90" s="7">
        <f>IF(G90="","",IF(G90&lt;-Toleranz,"Rot",IF(G90&lt;0,"Gelb","Grün")))</f>
        <v/>
      </c>
      <c r="I90" s="5" t="n"/>
    </row>
    <row r="91">
      <c r="A91" s="25" t="n"/>
      <c r="B91" s="7">
        <f>IFERROR(INDEX(Kunden!$B:$B,MATCH($A91,Kunden!$A:$A,0)),"")</f>
        <v/>
      </c>
      <c r="C91" s="17">
        <f>IFERROR(IF(INDEX(Kunden!$Y:$Y,MATCH($A91,Kunden!$A:$A,0))="",INDEX(Kunden!$Q:$Q,MATCH($A91,Kunden!$A:$A,0)),INDEX(Kunden!$Y:$Y,MATCH($A91,Kunden!$A:$A,0))),"")</f>
        <v/>
      </c>
      <c r="D91" s="14" t="n"/>
      <c r="E91" s="14" t="n"/>
      <c r="F91" s="17">
        <f>IF(OR(D91="",D91=0,E91=""),"",E91/D91-1)</f>
        <v/>
      </c>
      <c r="G91" s="17">
        <f>IF(OR(F91="",C91=""),"",F91-C91)</f>
        <v/>
      </c>
      <c r="H91" s="7">
        <f>IF(G91="","",IF(G91&lt;-Toleranz,"Rot",IF(G91&lt;0,"Gelb","Grün")))</f>
        <v/>
      </c>
      <c r="I91" s="5" t="n"/>
    </row>
    <row r="92">
      <c r="A92" s="25" t="n"/>
      <c r="B92" s="7">
        <f>IFERROR(INDEX(Kunden!$B:$B,MATCH($A92,Kunden!$A:$A,0)),"")</f>
        <v/>
      </c>
      <c r="C92" s="17">
        <f>IFERROR(IF(INDEX(Kunden!$Y:$Y,MATCH($A92,Kunden!$A:$A,0))="",INDEX(Kunden!$Q:$Q,MATCH($A92,Kunden!$A:$A,0)),INDEX(Kunden!$Y:$Y,MATCH($A92,Kunden!$A:$A,0))),"")</f>
        <v/>
      </c>
      <c r="D92" s="14" t="n"/>
      <c r="E92" s="14" t="n"/>
      <c r="F92" s="17">
        <f>IF(OR(D92="",D92=0,E92=""),"",E92/D92-1)</f>
        <v/>
      </c>
      <c r="G92" s="17">
        <f>IF(OR(F92="",C92=""),"",F92-C92)</f>
        <v/>
      </c>
      <c r="H92" s="7">
        <f>IF(G92="","",IF(G92&lt;-Toleranz,"Rot",IF(G92&lt;0,"Gelb","Grün")))</f>
        <v/>
      </c>
      <c r="I92" s="5" t="n"/>
    </row>
    <row r="93">
      <c r="A93" s="25" t="n"/>
      <c r="B93" s="7">
        <f>IFERROR(INDEX(Kunden!$B:$B,MATCH($A93,Kunden!$A:$A,0)),"")</f>
        <v/>
      </c>
      <c r="C93" s="17">
        <f>IFERROR(IF(INDEX(Kunden!$Y:$Y,MATCH($A93,Kunden!$A:$A,0))="",INDEX(Kunden!$Q:$Q,MATCH($A93,Kunden!$A:$A,0)),INDEX(Kunden!$Y:$Y,MATCH($A93,Kunden!$A:$A,0))),"")</f>
        <v/>
      </c>
      <c r="D93" s="14" t="n"/>
      <c r="E93" s="14" t="n"/>
      <c r="F93" s="17">
        <f>IF(OR(D93="",D93=0,E93=""),"",E93/D93-1)</f>
        <v/>
      </c>
      <c r="G93" s="17">
        <f>IF(OR(F93="",C93=""),"",F93-C93)</f>
        <v/>
      </c>
      <c r="H93" s="7">
        <f>IF(G93="","",IF(G93&lt;-Toleranz,"Rot",IF(G93&lt;0,"Gelb","Grün")))</f>
        <v/>
      </c>
      <c r="I93" s="5" t="n"/>
    </row>
    <row r="94">
      <c r="A94" s="25" t="n"/>
      <c r="B94" s="7">
        <f>IFERROR(INDEX(Kunden!$B:$B,MATCH($A94,Kunden!$A:$A,0)),"")</f>
        <v/>
      </c>
      <c r="C94" s="17">
        <f>IFERROR(IF(INDEX(Kunden!$Y:$Y,MATCH($A94,Kunden!$A:$A,0))="",INDEX(Kunden!$Q:$Q,MATCH($A94,Kunden!$A:$A,0)),INDEX(Kunden!$Y:$Y,MATCH($A94,Kunden!$A:$A,0))),"")</f>
        <v/>
      </c>
      <c r="D94" s="14" t="n"/>
      <c r="E94" s="14" t="n"/>
      <c r="F94" s="17">
        <f>IF(OR(D94="",D94=0,E94=""),"",E94/D94-1)</f>
        <v/>
      </c>
      <c r="G94" s="17">
        <f>IF(OR(F94="",C94=""),"",F94-C94)</f>
        <v/>
      </c>
      <c r="H94" s="7">
        <f>IF(G94="","",IF(G94&lt;-Toleranz,"Rot",IF(G94&lt;0,"Gelb","Grün")))</f>
        <v/>
      </c>
      <c r="I94" s="5" t="n"/>
    </row>
    <row r="95">
      <c r="A95" s="25" t="n"/>
      <c r="B95" s="7">
        <f>IFERROR(INDEX(Kunden!$B:$B,MATCH($A95,Kunden!$A:$A,0)),"")</f>
        <v/>
      </c>
      <c r="C95" s="17">
        <f>IFERROR(IF(INDEX(Kunden!$Y:$Y,MATCH($A95,Kunden!$A:$A,0))="",INDEX(Kunden!$Q:$Q,MATCH($A95,Kunden!$A:$A,0)),INDEX(Kunden!$Y:$Y,MATCH($A95,Kunden!$A:$A,0))),"")</f>
        <v/>
      </c>
      <c r="D95" s="14" t="n"/>
      <c r="E95" s="14" t="n"/>
      <c r="F95" s="17">
        <f>IF(OR(D95="",D95=0,E95=""),"",E95/D95-1)</f>
        <v/>
      </c>
      <c r="G95" s="17">
        <f>IF(OR(F95="",C95=""),"",F95-C95)</f>
        <v/>
      </c>
      <c r="H95" s="7">
        <f>IF(G95="","",IF(G95&lt;-Toleranz,"Rot",IF(G95&lt;0,"Gelb","Grün")))</f>
        <v/>
      </c>
      <c r="I95" s="5" t="n"/>
    </row>
    <row r="96">
      <c r="A96" s="25" t="n"/>
      <c r="B96" s="7">
        <f>IFERROR(INDEX(Kunden!$B:$B,MATCH($A96,Kunden!$A:$A,0)),"")</f>
        <v/>
      </c>
      <c r="C96" s="17">
        <f>IFERROR(IF(INDEX(Kunden!$Y:$Y,MATCH($A96,Kunden!$A:$A,0))="",INDEX(Kunden!$Q:$Q,MATCH($A96,Kunden!$A:$A,0)),INDEX(Kunden!$Y:$Y,MATCH($A96,Kunden!$A:$A,0))),"")</f>
        <v/>
      </c>
      <c r="D96" s="14" t="n"/>
      <c r="E96" s="14" t="n"/>
      <c r="F96" s="17">
        <f>IF(OR(D96="",D96=0,E96=""),"",E96/D96-1)</f>
        <v/>
      </c>
      <c r="G96" s="17">
        <f>IF(OR(F96="",C96=""),"",F96-C96)</f>
        <v/>
      </c>
      <c r="H96" s="7">
        <f>IF(G96="","",IF(G96&lt;-Toleranz,"Rot",IF(G96&lt;0,"Gelb","Grün")))</f>
        <v/>
      </c>
      <c r="I96" s="5" t="n"/>
    </row>
    <row r="97">
      <c r="A97" s="25" t="n"/>
      <c r="B97" s="7">
        <f>IFERROR(INDEX(Kunden!$B:$B,MATCH($A97,Kunden!$A:$A,0)),"")</f>
        <v/>
      </c>
      <c r="C97" s="17">
        <f>IFERROR(IF(INDEX(Kunden!$Y:$Y,MATCH($A97,Kunden!$A:$A,0))="",INDEX(Kunden!$Q:$Q,MATCH($A97,Kunden!$A:$A,0)),INDEX(Kunden!$Y:$Y,MATCH($A97,Kunden!$A:$A,0))),"")</f>
        <v/>
      </c>
      <c r="D97" s="14" t="n"/>
      <c r="E97" s="14" t="n"/>
      <c r="F97" s="17">
        <f>IF(OR(D97="",D97=0,E97=""),"",E97/D97-1)</f>
        <v/>
      </c>
      <c r="G97" s="17">
        <f>IF(OR(F97="",C97=""),"",F97-C97)</f>
        <v/>
      </c>
      <c r="H97" s="7">
        <f>IF(G97="","",IF(G97&lt;-Toleranz,"Rot",IF(G97&lt;0,"Gelb","Grün")))</f>
        <v/>
      </c>
      <c r="I97" s="5" t="n"/>
    </row>
    <row r="98">
      <c r="A98" s="25" t="n"/>
      <c r="B98" s="7">
        <f>IFERROR(INDEX(Kunden!$B:$B,MATCH($A98,Kunden!$A:$A,0)),"")</f>
        <v/>
      </c>
      <c r="C98" s="17">
        <f>IFERROR(IF(INDEX(Kunden!$Y:$Y,MATCH($A98,Kunden!$A:$A,0))="",INDEX(Kunden!$Q:$Q,MATCH($A98,Kunden!$A:$A,0)),INDEX(Kunden!$Y:$Y,MATCH($A98,Kunden!$A:$A,0))),"")</f>
        <v/>
      </c>
      <c r="D98" s="14" t="n"/>
      <c r="E98" s="14" t="n"/>
      <c r="F98" s="17">
        <f>IF(OR(D98="",D98=0,E98=""),"",E98/D98-1)</f>
        <v/>
      </c>
      <c r="G98" s="17">
        <f>IF(OR(F98="",C98=""),"",F98-C98)</f>
        <v/>
      </c>
      <c r="H98" s="7">
        <f>IF(G98="","",IF(G98&lt;-Toleranz,"Rot",IF(G98&lt;0,"Gelb","Grün")))</f>
        <v/>
      </c>
      <c r="I98" s="5" t="n"/>
    </row>
    <row r="99">
      <c r="A99" s="25" t="n"/>
      <c r="B99" s="7">
        <f>IFERROR(INDEX(Kunden!$B:$B,MATCH($A99,Kunden!$A:$A,0)),"")</f>
        <v/>
      </c>
      <c r="C99" s="17">
        <f>IFERROR(IF(INDEX(Kunden!$Y:$Y,MATCH($A99,Kunden!$A:$A,0))="",INDEX(Kunden!$Q:$Q,MATCH($A99,Kunden!$A:$A,0)),INDEX(Kunden!$Y:$Y,MATCH($A99,Kunden!$A:$A,0))),"")</f>
        <v/>
      </c>
      <c r="D99" s="14" t="n"/>
      <c r="E99" s="14" t="n"/>
      <c r="F99" s="17">
        <f>IF(OR(D99="",D99=0,E99=""),"",E99/D99-1)</f>
        <v/>
      </c>
      <c r="G99" s="17">
        <f>IF(OR(F99="",C99=""),"",F99-C99)</f>
        <v/>
      </c>
      <c r="H99" s="7">
        <f>IF(G99="","",IF(G99&lt;-Toleranz,"Rot",IF(G99&lt;0,"Gelb","Grün")))</f>
        <v/>
      </c>
      <c r="I99" s="5" t="n"/>
    </row>
    <row r="100">
      <c r="A100" s="25" t="n"/>
      <c r="B100" s="7">
        <f>IFERROR(INDEX(Kunden!$B:$B,MATCH($A100,Kunden!$A:$A,0)),"")</f>
        <v/>
      </c>
      <c r="C100" s="17">
        <f>IFERROR(IF(INDEX(Kunden!$Y:$Y,MATCH($A100,Kunden!$A:$A,0))="",INDEX(Kunden!$Q:$Q,MATCH($A100,Kunden!$A:$A,0)),INDEX(Kunden!$Y:$Y,MATCH($A100,Kunden!$A:$A,0))),"")</f>
        <v/>
      </c>
      <c r="D100" s="14" t="n"/>
      <c r="E100" s="14" t="n"/>
      <c r="F100" s="17">
        <f>IF(OR(D100="",D100=0,E100=""),"",E100/D100-1)</f>
        <v/>
      </c>
      <c r="G100" s="17">
        <f>IF(OR(F100="",C100=""),"",F100-C100)</f>
        <v/>
      </c>
      <c r="H100" s="7">
        <f>IF(G100="","",IF(G100&lt;-Toleranz,"Rot",IF(G100&lt;0,"Gelb","Grün")))</f>
        <v/>
      </c>
      <c r="I100" s="5" t="n"/>
    </row>
    <row r="101">
      <c r="A101" s="25" t="n"/>
      <c r="B101" s="7">
        <f>IFERROR(INDEX(Kunden!$B:$B,MATCH($A101,Kunden!$A:$A,0)),"")</f>
        <v/>
      </c>
      <c r="C101" s="17">
        <f>IFERROR(IF(INDEX(Kunden!$Y:$Y,MATCH($A101,Kunden!$A:$A,0))="",INDEX(Kunden!$Q:$Q,MATCH($A101,Kunden!$A:$A,0)),INDEX(Kunden!$Y:$Y,MATCH($A101,Kunden!$A:$A,0))),"")</f>
        <v/>
      </c>
      <c r="D101" s="14" t="n"/>
      <c r="E101" s="14" t="n"/>
      <c r="F101" s="17">
        <f>IF(OR(D101="",D101=0,E101=""),"",E101/D101-1)</f>
        <v/>
      </c>
      <c r="G101" s="17">
        <f>IF(OR(F101="",C101=""),"",F101-C101)</f>
        <v/>
      </c>
      <c r="H101" s="7">
        <f>IF(G101="","",IF(G101&lt;-Toleranz,"Rot",IF(G101&lt;0,"Gelb","Grün")))</f>
        <v/>
      </c>
      <c r="I101" s="5" t="n"/>
    </row>
    <row r="102">
      <c r="A102" s="25" t="n"/>
      <c r="B102" s="7">
        <f>IFERROR(INDEX(Kunden!$B:$B,MATCH($A102,Kunden!$A:$A,0)),"")</f>
        <v/>
      </c>
      <c r="C102" s="17">
        <f>IFERROR(IF(INDEX(Kunden!$Y:$Y,MATCH($A102,Kunden!$A:$A,0))="",INDEX(Kunden!$Q:$Q,MATCH($A102,Kunden!$A:$A,0)),INDEX(Kunden!$Y:$Y,MATCH($A102,Kunden!$A:$A,0))),"")</f>
        <v/>
      </c>
      <c r="D102" s="14" t="n"/>
      <c r="E102" s="14" t="n"/>
      <c r="F102" s="17">
        <f>IF(OR(D102="",D102=0,E102=""),"",E102/D102-1)</f>
        <v/>
      </c>
      <c r="G102" s="17">
        <f>IF(OR(F102="",C102=""),"",F102-C102)</f>
        <v/>
      </c>
      <c r="H102" s="7">
        <f>IF(G102="","",IF(G102&lt;-Toleranz,"Rot",IF(G102&lt;0,"Gelb","Grün")))</f>
        <v/>
      </c>
      <c r="I102" s="5" t="n"/>
    </row>
    <row r="103">
      <c r="A103" s="25" t="n"/>
      <c r="B103" s="7">
        <f>IFERROR(INDEX(Kunden!$B:$B,MATCH($A103,Kunden!$A:$A,0)),"")</f>
        <v/>
      </c>
      <c r="C103" s="17">
        <f>IFERROR(IF(INDEX(Kunden!$Y:$Y,MATCH($A103,Kunden!$A:$A,0))="",INDEX(Kunden!$Q:$Q,MATCH($A103,Kunden!$A:$A,0)),INDEX(Kunden!$Y:$Y,MATCH($A103,Kunden!$A:$A,0))),"")</f>
        <v/>
      </c>
      <c r="D103" s="14" t="n"/>
      <c r="E103" s="14" t="n"/>
      <c r="F103" s="17">
        <f>IF(OR(D103="",D103=0,E103=""),"",E103/D103-1)</f>
        <v/>
      </c>
      <c r="G103" s="17">
        <f>IF(OR(F103="",C103=""),"",F103-C103)</f>
        <v/>
      </c>
      <c r="H103" s="7">
        <f>IF(G103="","",IF(G103&lt;-Toleranz,"Rot",IF(G103&lt;0,"Gelb","Grün")))</f>
        <v/>
      </c>
      <c r="I103" s="5" t="n"/>
    </row>
    <row r="104">
      <c r="A104" s="25" t="n"/>
      <c r="B104" s="7">
        <f>IFERROR(INDEX(Kunden!$B:$B,MATCH($A104,Kunden!$A:$A,0)),"")</f>
        <v/>
      </c>
      <c r="C104" s="17">
        <f>IFERROR(IF(INDEX(Kunden!$Y:$Y,MATCH($A104,Kunden!$A:$A,0))="",INDEX(Kunden!$Q:$Q,MATCH($A104,Kunden!$A:$A,0)),INDEX(Kunden!$Y:$Y,MATCH($A104,Kunden!$A:$A,0))),"")</f>
        <v/>
      </c>
      <c r="D104" s="14" t="n"/>
      <c r="E104" s="14" t="n"/>
      <c r="F104" s="17">
        <f>IF(OR(D104="",D104=0,E104=""),"",E104/D104-1)</f>
        <v/>
      </c>
      <c r="G104" s="17">
        <f>IF(OR(F104="",C104=""),"",F104-C104)</f>
        <v/>
      </c>
      <c r="H104" s="7">
        <f>IF(G104="","",IF(G104&lt;-Toleranz,"Rot",IF(G104&lt;0,"Gelb","Grün")))</f>
        <v/>
      </c>
      <c r="I104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A3:I3"/>
    <mergeCell ref="A2:I2"/>
  </mergeCells>
  <conditionalFormatting sqref="H5:H104">
    <cfRule type="cellIs" priority="1" operator="equal" dxfId="0">
      <formula>"Rot"</formula>
    </cfRule>
    <cfRule type="cellIs" priority="2" operator="equal" dxfId="7">
      <formula>"Gelb"</formula>
    </cfRule>
    <cfRule type="cellIs" priority="3" operator="equal" dxfId="8">
      <formula>"Grün"</formula>
    </cfRule>
  </conditionalFormatting>
  <dataValidations count="1">
    <dataValidation sqref="D5:E104" showDropDown="0" showInputMessage="0" showErrorMessage="1" allowBlank="0" errorTitle="Betrag" error="Bitte einen Betrag ab 0 eingeben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&amp;L&amp;"Arial"&amp;8 Vorlage Vortrieb, Stand Oktober 2026. Beispielzahlen sind fiktiv.&amp;R&amp;"Arial"&amp;8 vortrieb.ch 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>
      <c r="A1" s="44" t="inlineStr">
        <is>
          <t>Vertragstyp</t>
        </is>
      </c>
      <c r="B1" s="44" t="inlineStr">
        <is>
          <t>Ja/Nein</t>
        </is>
      </c>
      <c r="C1" s="44" t="inlineStr">
        <is>
          <t>Gegenleistung</t>
        </is>
      </c>
      <c r="D1" s="44" t="inlineStr">
        <is>
          <t>Status</t>
        </is>
      </c>
      <c r="E1" s="44" t="inlineStr">
        <is>
          <t>Erledigt</t>
        </is>
      </c>
    </row>
    <row r="2">
      <c r="A2" s="45" t="inlineStr">
        <is>
          <t>Einzelbestellung ohne Rahmenvertrag</t>
        </is>
      </c>
      <c r="B2" s="45" t="inlineStr">
        <is>
          <t>Ja</t>
        </is>
      </c>
      <c r="C2" s="45" t="inlineStr">
        <is>
          <t>keine</t>
        </is>
      </c>
      <c r="D2" s="45" t="inlineStr">
        <is>
          <t>offen</t>
        </is>
      </c>
      <c r="E2" s="45" t="inlineStr">
        <is>
          <t>Ja</t>
        </is>
      </c>
    </row>
    <row r="3">
      <c r="A3" s="45" t="inlineStr">
        <is>
          <t>Rahmenvertrag mit Preisklausel</t>
        </is>
      </c>
      <c r="B3" s="45" t="inlineStr">
        <is>
          <t>Nein</t>
        </is>
      </c>
      <c r="C3" s="45" t="inlineStr">
        <is>
          <t>Staffelung in zwei Schritten</t>
        </is>
      </c>
      <c r="D3" s="45" t="inlineStr">
        <is>
          <t>Gespräch geführt</t>
        </is>
      </c>
      <c r="E3" s="45" t="inlineStr">
        <is>
          <t>Nein</t>
        </is>
      </c>
    </row>
    <row r="4">
      <c r="A4" s="45" t="inlineStr">
        <is>
          <t>Rahmenvertrag ohne Preisklausel</t>
        </is>
      </c>
      <c r="C4" s="45" t="inlineStr">
        <is>
          <t>Laufzeitverlängerung</t>
        </is>
      </c>
      <c r="D4" s="45" t="inlineStr">
        <is>
          <t>Brief versandt</t>
        </is>
      </c>
    </row>
    <row r="5">
      <c r="A5" s="45" t="inlineStr">
        <is>
          <t>Werkvertrag mit Festpreis</t>
        </is>
      </c>
      <c r="C5" s="45" t="inlineStr">
        <is>
          <t>Mengenzusage</t>
        </is>
      </c>
      <c r="D5" s="45" t="inlineStr">
        <is>
          <t>bestätigt</t>
        </is>
      </c>
    </row>
    <row r="6">
      <c r="A6" s="45" t="inlineStr">
        <is>
          <t>Auftrag (Dienstleistung)</t>
        </is>
      </c>
      <c r="C6" s="45" t="inlineStr">
        <is>
          <t>kürzeres Zahlungsziel</t>
        </is>
      </c>
      <c r="D6" s="45" t="inlineStr">
        <is>
          <t>abgelehnt</t>
        </is>
      </c>
    </row>
    <row r="7">
      <c r="C7" s="45" t="inlineStr">
        <is>
          <t>Sortimentsbereinigung</t>
        </is>
      </c>
      <c r="D7" s="45" t="inlineStr">
        <is>
          <t>gekündigt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orientation="portrait" paperSize="9" fitToHeight="0" fitToWidth="1"/>
  <headerFooter>
    <oddHeader/>
    <oddFooter>&amp;L&amp;"Arial"&amp;8 Vorlage Vortrieb, Stand Oktober 2026. Beispielzahlen sind fiktiv.&amp;R&amp;"Arial"&amp;8 vortrieb.ch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vortrieb.ch</dc:creator>
  <dc:title xmlns:dc="http://purl.org/dc/elements/1.1/">Preiserhöhung pro Kunde rechnen</dc:title>
  <dc:subject xmlns:dc="http://purl.org/dc/elements/1.1/">Vorlage Vortrieb, Stand Oktober 2026</dc:subject>
  <dcterms:created xmlns:dcterms="http://purl.org/dc/terms/" xmlns:xsi="http://www.w3.org/2001/XMLSchema-instance" xsi:type="dcterms:W3CDTF">2026-10-18T21:48:50Z</dcterms:created>
  <dcterms:modified xmlns:dcterms="http://purl.org/dc/terms/" xmlns:xsi="http://www.w3.org/2001/XMLSchema-instance" xsi:type="dcterms:W3CDTF">2026-10-18T21:48:51Z</dcterms:modified>
</cp:coreProperties>
</file>