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Uebersicht" sheetId="2" state="visible" r:id="rId2"/>
    <sheet xmlns:r="http://schemas.openxmlformats.org/officeDocument/2006/relationships" name="Systeme" sheetId="3" state="visible" r:id="rId3"/>
    <sheet xmlns:r="http://schemas.openxmlformats.org/officeDocument/2006/relationships" name="Logpruefung" sheetId="4" state="visible" r:id="rId4"/>
    <sheet xmlns:r="http://schemas.openxmlformats.org/officeDocument/2006/relationships" name="Zugangsdaten" sheetId="5" state="visible" r:id="rId5"/>
    <sheet xmlns:r="http://schemas.openxmlformats.org/officeDocument/2006/relationships" name="Meldung" sheetId="6" state="visible" r:id="rId6"/>
    <sheet xmlns:r="http://schemas.openxmlformats.org/officeDocument/2006/relationships" name="SaaS_Anbieter" sheetId="7" state="visible" r:id="rId7"/>
    <sheet xmlns:r="http://schemas.openxmlformats.org/officeDocument/2006/relationships" name="Notfallplan" sheetId="8" state="visible" r:id="rId8"/>
    <sheet xmlns:r="http://schemas.openxmlformats.org/officeDocument/2006/relationships" name="Listen" sheetId="9" state="hidden" r:id="rId9"/>
  </sheets>
  <definedNames>
    <definedName name="L_JN">Listen!$A$2:$A$3</definedName>
    <definedName name="L_JNnn">Listen!$B$2:$B$4</definedName>
    <definedName name="L_JNoffen">Listen!$C$2:$C$4</definedName>
    <definedName name="L_JNunklar">Listen!$D$2:$D$4</definedName>
    <definedName name="L_Typ">Listen!$E$2:$E$9</definedName>
    <definedName name="L_Betrieb">Listen!$F$2:$F$5</definedName>
    <definedName name="L_Beleg">Listen!$G$2:$G$5</definedName>
    <definedName name="L_Indikator">Listen!$H$2:$H$6</definedName>
    <definedName name="L_LogErg">Listen!$I$2:$I$5</definedName>
    <definedName name="L_Geheimnis">Listen!$J$2:$J$13</definedName>
    <definedName name="L_Gesperrt">Listen!$K$2:$K$4</definedName>
    <definedName name="L_Status">Listen!$L$2:$L$5</definedName>
    <definedName name="Fix">Listen!$N$2:$O$8</definedName>
    <definedName name="Firma">Uebersicht!$B$4</definedName>
    <definedName name="Verantw">Uebersicht!$B$5</definedName>
    <definedName name="LogStart">Uebersicht!$B$6</definedName>
    <definedName name="PatchZeit">Uebersicht!$B$7</definedName>
    <definedName name="SysListe">Systeme!$B$6:$B$55</definedName>
    <definedName name="_xlnm.Print_Titles" localSheetId="0">'Anleitung'!$17:$17</definedName>
    <definedName name="_xlnm._FilterDatabase" localSheetId="2" hidden="1">'Systeme'!$A$5:$U$55</definedName>
    <definedName name="_xlnm.Print_Titles" localSheetId="2">'Systeme'!$5:$5</definedName>
    <definedName name="_xlnm._FilterDatabase" localSheetId="3" hidden="1">'Logpruefung'!$A$5:$K$205</definedName>
    <definedName name="_xlnm.Print_Titles" localSheetId="3">'Logpruefung'!$5:$5</definedName>
    <definedName name="_xlnm._FilterDatabase" localSheetId="4" hidden="1">'Zugangsdaten'!$A$5:$L$205</definedName>
    <definedName name="_xlnm.Print_Titles" localSheetId="4">'Zugangsdaten'!$5:$5</definedName>
    <definedName name="_xlnm.Print_Titles" localSheetId="5">'Meldung'!$5:$5</definedName>
    <definedName name="_xlnm.Print_Area" localSheetId="7">'Notfallplan'!$A$1:$G$52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yyyy-mm-dd h:mm:ss"/>
    <numFmt numFmtId="167" formatCode="DD.MM.YYYY HH:MM"/>
    <numFmt numFmtId="168" formatCode="0.0"/>
  </numFmts>
  <fonts count="9">
    <font>
      <name val="Calibri"/>
      <family val="2"/>
      <color theme="1"/>
      <sz val="11"/>
      <scheme val="minor"/>
    </font>
    <font>
      <name val="Arial"/>
      <b val="1"/>
      <color rgb="0013233F"/>
      <sz val="10"/>
    </font>
    <font>
      <name val="Arial"/>
      <b val="1"/>
      <color rgb="0013233F"/>
      <sz val="16"/>
    </font>
    <font>
      <name val="Arial"/>
      <color rgb="0013233F"/>
      <sz val="10"/>
    </font>
    <font>
      <name val="Arial"/>
      <b val="1"/>
      <color rgb="00B4693E"/>
      <sz val="10"/>
    </font>
    <font>
      <name val="Arial"/>
      <sz val="10"/>
    </font>
    <font>
      <name val="Arial"/>
      <i val="1"/>
      <color rgb="005A6478"/>
      <sz val="9"/>
    </font>
    <font>
      <name val="Arial"/>
      <b val="1"/>
      <color rgb="00FFFFFF"/>
      <sz val="10"/>
    </font>
    <font>
      <name val="Arial"/>
      <b val="1"/>
      <color rgb="0013233F"/>
      <sz val="12"/>
    </font>
  </fonts>
  <fills count="5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EEF1F5"/>
      </patternFill>
    </fill>
    <fill>
      <patternFill patternType="solid">
        <fgColor rgb="00F7F8FA"/>
      </patternFill>
    </fill>
  </fills>
  <borders count="6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  <border>
      <left/>
      <right/>
      <top style="thin">
        <color rgb="00C9CFD8"/>
      </top>
      <bottom/>
      <diagonal/>
    </border>
    <border>
      <left/>
      <right style="thin">
        <color rgb="00C9CFD8"/>
      </right>
      <top style="thin">
        <color rgb="00C9CFD8"/>
      </top>
      <bottom/>
      <diagonal/>
    </border>
    <border>
      <left/>
      <right/>
      <top style="thin">
        <color rgb="00C9CFD8"/>
      </top>
      <bottom style="thin">
        <color rgb="00C9CFD8"/>
      </bottom>
      <diagonal/>
    </border>
    <border>
      <left/>
      <right style="thin">
        <color rgb="00C9CFD8"/>
      </right>
      <top style="thin">
        <color rgb="00C9CFD8"/>
      </top>
      <bottom style="thin">
        <color rgb="00C9CFD8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2" borderId="1" pivotButton="0" quotePrefix="0" xfId="0"/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5" fillId="3" borderId="1" applyAlignment="1" applyProtection="1" pivotButton="0" quotePrefix="0" xfId="0">
      <alignment vertical="top" wrapText="1"/>
      <protection locked="0" hidden="0"/>
    </xf>
    <xf numFmtId="165" fontId="5" fillId="3" borderId="1" applyAlignment="1" applyProtection="1" pivotButton="0" quotePrefix="0" xfId="0">
      <alignment vertical="top" wrapText="1"/>
      <protection locked="0" hidden="0"/>
    </xf>
    <xf numFmtId="167" fontId="5" fillId="3" borderId="1" applyAlignment="1" applyProtection="1" pivotButton="0" quotePrefix="0" xfId="0">
      <alignment vertical="top" wrapText="1"/>
      <protection locked="0" hidden="0"/>
    </xf>
    <xf numFmtId="0" fontId="7" fillId="2" borderId="1" applyAlignment="1" pivotButton="0" quotePrefix="0" xfId="0">
      <alignment vertical="center" wrapText="1"/>
    </xf>
    <xf numFmtId="1" fontId="1" fillId="4" borderId="1" applyAlignment="1" pivotButton="0" quotePrefix="0" xfId="0">
      <alignment vertical="top" wrapText="1"/>
    </xf>
    <xf numFmtId="0" fontId="1" fillId="4" borderId="1" applyAlignment="1" pivotButton="0" quotePrefix="0" xfId="0">
      <alignment vertical="top" wrapText="1"/>
    </xf>
    <xf numFmtId="1" fontId="5" fillId="4" borderId="1" applyAlignment="1" pivotButton="0" quotePrefix="0" xfId="0">
      <alignment vertical="top" wrapText="1"/>
    </xf>
    <xf numFmtId="49" fontId="5" fillId="3" borderId="1" applyAlignment="1" applyProtection="1" pivotButton="0" quotePrefix="0" xfId="0">
      <alignment vertical="top" wrapText="1"/>
      <protection locked="0" hidden="0"/>
    </xf>
    <xf numFmtId="0" fontId="5" fillId="4" borderId="1" applyAlignment="1" pivotButton="0" quotePrefix="0" xfId="0">
      <alignment vertical="top" wrapText="1"/>
    </xf>
    <xf numFmtId="167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" fontId="5" fillId="3" borderId="1" applyAlignment="1" applyProtection="1" pivotButton="0" quotePrefix="0" xfId="0">
      <alignment vertical="top" wrapText="1"/>
      <protection locked="0" hidden="0"/>
    </xf>
    <xf numFmtId="168" fontId="5" fillId="4" borderId="1" applyAlignment="1" pivotButton="0" quotePrefix="0" xfId="0">
      <alignment vertical="top" wrapText="1"/>
    </xf>
    <xf numFmtId="49" fontId="0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B4693E"/>
      </font>
      <fill>
        <patternFill patternType="solid">
          <fgColor rgb="00F4E3D9"/>
        </patternFill>
      </fill>
    </dxf>
    <dxf>
      <fill>
        <patternFill patternType="solid">
          <fgColor rgb="00DD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tabSelected="1"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30" customWidth="1" min="3" max="3"/>
    <col width="50" customWidth="1" min="4" max="4"/>
  </cols>
  <sheetData>
    <row r="1" ht="24" customHeight="1">
      <c r="A1" s="1" t="inlineStr">
        <is>
          <t>PHP2Shell: Checkliste Nachsorge und Notfallplan «Buchhaltung offline»</t>
        </is>
      </c>
    </row>
    <row r="2">
      <c r="A2" s="2" t="inlineStr">
        <is>
          <t>Vortrieb, Stand Oktober 2026. Vorlage zum Artikel ‹PHP2Shell: Nach dem Patch Logs, Passwörter und SaaS-Ausfall sauber nachsorgen›. Quelle: vortrieb.ch/php2shell-nachsorge-kmu/</t>
        </is>
      </c>
    </row>
    <row r="3">
      <c r="A3" s="3" t="inlineStr">
        <is>
          <t>Vorlage ohne Gewähr, ersetzt keine Beratung im Einzelfall. Massgebend sind die aktuellen Angaben des PHP-Projekts, des BACS und Ihrer Anbieter.</t>
        </is>
      </c>
    </row>
    <row r="5" ht="30" customHeight="1">
      <c r="A5" s="4" t="inlineStr">
        <is>
          <t>1. Übersicht: Firma und verantwortliche Person eintragen. Das Blatt zeigt den Stand aller Blätter.</t>
        </is>
      </c>
    </row>
    <row r="6" ht="30" customHeight="1">
      <c r="A6" s="4" t="inlineStr">
        <is>
          <t>2. Systeme: jedes System mit PHP erfassen, auch SaaS, Appliances und Container. PHP-Version als Text eintragen (z. B. 8.3.36). Die Vorlage prüft gegen die korrigierten Versionen und rechnet Priorität und Status.</t>
        </is>
      </c>
    </row>
    <row r="7" ht="30" customHeight="1">
      <c r="A7" s="4" t="inlineStr">
        <is>
          <t>3. Logpruefung: pro System und Indikator eine Zeile. Prüfzeitraum ab 17.10.2026 bis zum Neustart mit korrigierter Version. Fehlende Protokolle als «nicht prüfbar» erfassen.</t>
        </is>
      </c>
    </row>
    <row r="8" ht="30" customHeight="1">
      <c r="A8" s="4" t="inlineStr">
        <is>
          <t>4. Zugangsdaten: jedes Geheimnis, das auf einem System lag. Die Vorlage zeigt, ob ein Wechsel nötig ist. Vorher eigene Computer auf Schadsoftware prüfen.</t>
        </is>
      </c>
    </row>
    <row r="9" ht="30" customHeight="1">
      <c r="A9" s="4" t="inlineStr">
        <is>
          <t>5. Meldung: pro Vorfall die drei Fragen nach DSG beantworten. Die Vorlage zeigt Meldung, Frist und Aufbewahrung. Begründung immer eintragen.</t>
        </is>
      </c>
    </row>
    <row r="10" ht="30" customHeight="1">
      <c r="A10" s="4" t="inlineStr">
        <is>
          <t>6. SaaS_Anbieter: die fünf Fragen an jeden Anbieter schicken und die Antworten festhalten.</t>
        </is>
      </c>
    </row>
    <row r="11" ht="30" customHeight="1">
      <c r="A11" s="4" t="inlineStr">
        <is>
          <t>7. Notfallplan: Rollen, Exporte, Notbetrieb und Wiederanlauf für einen Tag ohne Buchhaltungssoftware festlegen und freigeben.</t>
        </is>
      </c>
    </row>
    <row r="13" ht="28" customHeight="1">
      <c r="A13" s="5" t="inlineStr">
        <is>
          <t>Farbcode: graue Felder sind Eingaben, hellweisse Felder rechnen (Blattschutz ohne Passwort). Alle Einträge mit «Beispiel» sind fiktiv und vor dem Einsatz zu löschen oder zu überschreiben.</t>
        </is>
      </c>
    </row>
    <row r="14" ht="28" customHeight="1">
      <c r="A14" s="5" t="inlineStr">
        <is>
          <t>PHP-Versionen immer als Text eintragen (Zellen sind so formatiert), sonst wandelt Excel z. B. 8.4.27 in ein Datum um.</t>
        </is>
      </c>
    </row>
    <row r="16">
      <c r="A16" s="6" t="inlineStr">
        <is>
          <t>Fristen und Zahlen auf einen Blick</t>
        </is>
      </c>
    </row>
    <row r="17">
      <c r="A17" s="7" t="inlineStr">
        <is>
          <t>Punkt</t>
        </is>
      </c>
      <c r="B17" s="7" t="inlineStr">
        <is>
          <t>Regel</t>
        </is>
      </c>
      <c r="C17" s="7" t="inlineStr">
        <is>
          <t>Grundlage</t>
        </is>
      </c>
      <c r="D17" s="7" t="inlineStr">
        <is>
          <t>Link</t>
        </is>
      </c>
    </row>
    <row r="18" ht="40" customHeight="1">
      <c r="A18" s="8" t="inlineStr">
        <is>
          <t>Erster beobachteter Angriffsversuch</t>
        </is>
      </c>
      <c r="B18" s="8" t="inlineStr">
        <is>
          <t>17.10.2026; Untersuchung mindestens ab diesem Tag</t>
        </is>
      </c>
      <c r="C18" s="8" t="inlineStr">
        <is>
          <t>AWS Security Blog, 21.10.2026</t>
        </is>
      </c>
      <c r="D18" s="9" t="inlineStr">
        <is>
          <t>https://aws.amazon.com/blogs/security/amazon-threat-intelligence-identifies-php2shell-exploitation-prior-to-public-disclosure-in-madpot/</t>
        </is>
      </c>
    </row>
    <row r="19" ht="40" customHeight="1">
      <c r="A19" s="8" t="inlineStr">
        <is>
          <t>Patch verfügbar</t>
        </is>
      </c>
      <c r="B19" s="8" t="inlineStr">
        <is>
          <t>21.10.2026, 14:00 UTC (16:00 Schweizer Zeit)</t>
        </is>
      </c>
      <c r="C19" s="8" t="inlineStr">
        <is>
          <t>AWS Security Blog; PHP-Projekt</t>
        </is>
      </c>
      <c r="D19" s="9" t="inlineStr">
        <is>
          <t>https://www.php.net/archive/2026.php</t>
        </is>
      </c>
    </row>
    <row r="20" ht="40" customHeight="1">
      <c r="A20" s="8" t="inlineStr">
        <is>
          <t>Korrigierte Versionen</t>
        </is>
      </c>
      <c r="B20" s="8" t="inlineStr">
        <is>
          <t>PHP 8.5.12, 8.4.27, 8.3.36, 8.2.35; bei Distributionen auch Backports</t>
        </is>
      </c>
      <c r="C20" s="8" t="inlineStr">
        <is>
          <t>BACS, Warnung 21.10.2026</t>
        </is>
      </c>
      <c r="D20" s="9" t="inlineStr">
        <is>
          <t>https://www.bacs.admin.ch/de/warnung-php-de</t>
        </is>
      </c>
    </row>
    <row r="21" ht="40" customHeight="1">
      <c r="A21" s="8" t="inlineStr">
        <is>
          <t>Schwere</t>
        </is>
      </c>
      <c r="B21" s="8" t="inlineStr">
        <is>
          <t>CVE-2026-109618 und CVE-2026-109619, je CVSS v4.0 9,2 (kritisch)</t>
        </is>
      </c>
      <c r="C21" s="8" t="inlineStr">
        <is>
          <t>PHP-Projekt, GitHub Advisories</t>
        </is>
      </c>
      <c r="D21" s="9" t="inlineStr">
        <is>
          <t>https://github.com/php/php-src/security/advisories/GHSA-w8hw-w9fx-j79w</t>
        </is>
      </c>
    </row>
    <row r="22" ht="40" customHeight="1">
      <c r="A22" s="8" t="inlineStr">
        <is>
          <t>Zusatzmassnahme</t>
        </is>
      </c>
      <c r="B22" s="8" t="inlineStr">
        <is>
          <t>session.upload_progress.enabled=0 in php.ini oder FPM-Pool, bis zum nächsten Bugfix-Release</t>
        </is>
      </c>
      <c r="C22" s="8" t="inlineStr">
        <is>
          <t>PHP-Projekt, 23.10.2026</t>
        </is>
      </c>
      <c r="D22" s="9" t="inlineStr">
        <is>
          <t>https://www.php.net/archive/2026.php</t>
        </is>
      </c>
    </row>
    <row r="23" ht="40" customHeight="1">
      <c r="A23" s="8" t="inlineStr">
        <is>
          <t>PHP 8.1 und älter</t>
        </is>
      </c>
      <c r="B23" s="8" t="inlineStr">
        <is>
          <t>keine Updates mehr vom PHP-Projekt; Backport des Anbieters oder Wechsel</t>
        </is>
      </c>
      <c r="C23" s="8" t="inlineStr">
        <is>
          <t>PHP-Projekt; BACS</t>
        </is>
      </c>
      <c r="D23" s="9" t="inlineStr">
        <is>
          <t>https://www.php.net/archive/2026.php</t>
        </is>
      </c>
    </row>
    <row r="24" ht="40" customHeight="1">
      <c r="A24" s="8" t="inlineStr">
        <is>
          <t>PHP 8.2</t>
        </is>
      </c>
      <c r="B24" s="8" t="inlineStr">
        <is>
          <t>Sicherheitsupdates nur bis 31.12.2026</t>
        </is>
      </c>
      <c r="C24" s="8" t="inlineStr">
        <is>
          <t>PHP-Projekt</t>
        </is>
      </c>
      <c r="D24" s="9" t="inlineStr">
        <is>
          <t>https://www.php.net/archive/2026.php</t>
        </is>
      </c>
    </row>
    <row r="25" ht="40" customHeight="1">
      <c r="A25" s="8" t="inlineStr">
        <is>
          <t>Nach dem Update</t>
        </is>
      </c>
      <c r="B25" s="8" t="inlineStr">
        <is>
          <t>PHP-Dienste und Prozesse neu starten, Container neu bauen; Update beseitigt keine erfolgte Kompromittierung</t>
        </is>
      </c>
      <c r="C25" s="8" t="inlineStr">
        <is>
          <t>BACS, Warnung 21.10.2026</t>
        </is>
      </c>
      <c r="D25" s="9" t="inlineStr">
        <is>
          <t>https://www.bacs.admin.ch/de/warnung-php-de</t>
        </is>
      </c>
    </row>
    <row r="26" ht="40" customHeight="1">
      <c r="A26" s="8" t="inlineStr">
        <is>
          <t>Zugangsdaten</t>
        </is>
      </c>
      <c r="B26" s="8" t="inlineStr">
        <is>
          <t>erst Computer auf Schadsoftware prüfen, dann FTP- und CMS-Zugangsdaten ändern</t>
        </is>
      </c>
      <c r="C26" s="8" t="inlineStr">
        <is>
          <t>BACS, Webseite gehackt</t>
        </is>
      </c>
      <c r="D26" s="9" t="inlineStr">
        <is>
          <t>https://www.bacs.admin.ch/de/webseitenbereinigung</t>
        </is>
      </c>
    </row>
    <row r="27" ht="40" customHeight="1">
      <c r="A27" s="8" t="inlineStr">
        <is>
          <t>Meldung EDÖB</t>
        </is>
      </c>
      <c r="B27" s="8" t="inlineStr">
        <is>
          <t>so rasch als möglich bei voraussichtlich hohem Risiko für Betroffene</t>
        </is>
      </c>
      <c r="C27" s="8" t="inlineStr">
        <is>
          <t>Art. 24 Abs. 1 DSG</t>
        </is>
      </c>
      <c r="D27" s="9" t="inlineStr">
        <is>
          <t>https://www.fedlex.admin.ch/eli/cc/2022/491/de#art_24</t>
        </is>
      </c>
    </row>
    <row r="28" ht="40" customHeight="1">
      <c r="A28" s="8" t="inlineStr">
        <is>
          <t>Auftragsbearbeiter (SaaS)</t>
        </is>
      </c>
      <c r="B28" s="8" t="inlineStr">
        <is>
          <t>meldet dem Verantwortlichen jede Verletzung so rasch als möglich</t>
        </is>
      </c>
      <c r="C28" s="8" t="inlineStr">
        <is>
          <t>Art. 24 Abs. 3 DSG</t>
        </is>
      </c>
      <c r="D28" s="9" t="inlineStr">
        <is>
          <t>https://www.fedlex.admin.ch/eli/cc/2022/491/de#art_24</t>
        </is>
      </c>
    </row>
    <row r="29" ht="40" customHeight="1">
      <c r="A29" s="8" t="inlineStr">
        <is>
          <t>Dokumentation</t>
        </is>
      </c>
      <c r="B29" s="8" t="inlineStr">
        <is>
          <t>jede Verletzung dokumentieren, mindestens 2 Jahre ab Meldung aufbewahren</t>
        </is>
      </c>
      <c r="C29" s="8" t="inlineStr">
        <is>
          <t>Art. 15 Abs. 4 DSV</t>
        </is>
      </c>
      <c r="D29" s="9" t="inlineStr">
        <is>
          <t>https://www.fedlex.admin.ch/eli/cc/2022/568/de#art_15</t>
        </is>
      </c>
    </row>
    <row r="30" ht="40" customHeight="1">
      <c r="A30" s="8" t="inlineStr">
        <is>
          <t>Meldung BACS</t>
        </is>
      </c>
      <c r="B30" s="8" t="inlineStr">
        <is>
          <t>nur kritische Infrastrukturen nach Art. 74b ISG: innert 24 Stunden nach Entdeckung</t>
        </is>
      </c>
      <c r="C30" s="8" t="inlineStr">
        <is>
          <t>Art. 74b, 74d, 74e ISG</t>
        </is>
      </c>
      <c r="D30" s="9" t="inlineStr">
        <is>
          <t>https://www.bacs.admin.ch/de/meldepflicht</t>
        </is>
      </c>
    </row>
    <row r="31" ht="40" customHeight="1">
      <c r="A31" s="8" t="inlineStr">
        <is>
          <t>Lohn im Notbetrieb</t>
        </is>
      </c>
      <c r="B31" s="8" t="inlineStr">
        <is>
          <t>Lohn in der Regel Ende Monat auszurichten</t>
        </is>
      </c>
      <c r="C31" s="8" t="inlineStr">
        <is>
          <t>Art. 323 Abs. 1 OR</t>
        </is>
      </c>
      <c r="D31" s="9" t="inlineStr">
        <is>
          <t>https://www.fedlex.admin.ch/eli/cc/27/317_321_377/de#art_323</t>
        </is>
      </c>
    </row>
    <row r="33" ht="28" customHeight="1">
      <c r="A33" s="5" t="inlineStr">
        <is>
          <t>Stand Oktober 2026. Angaben vor Verwendung an der Quelle prüfen, wenn der Stand älter als 12 Monate ist oder das PHP-Projekt ein neues Release publiziert hat.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0">
    <mergeCell ref="A5:D5"/>
    <mergeCell ref="A9:D9"/>
    <mergeCell ref="A8:D8"/>
    <mergeCell ref="A6:D6"/>
    <mergeCell ref="A7:D7"/>
    <mergeCell ref="A33:D33"/>
    <mergeCell ref="A11:D11"/>
    <mergeCell ref="A10:D10"/>
    <mergeCell ref="A13:D13"/>
    <mergeCell ref="A14:D14"/>
  </mergeCells>
  <pageMargins left="0.75" right="0.75" top="1" bottom="1" header="0.5" footer="0.5"/>
  <pageSetup orientation="portrait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tabSelected="0"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18" customWidth="1" min="3" max="3"/>
    <col width="44" customWidth="1" min="4" max="4"/>
  </cols>
  <sheetData>
    <row r="1" ht="24" customHeight="1">
      <c r="A1" s="1" t="inlineStr">
        <is>
          <t>Übersicht Nachsorge</t>
        </is>
      </c>
    </row>
    <row r="2">
      <c r="A2" s="2" t="inlineStr">
        <is>
          <t>Rechnet automatisch aus allen Blättern. Nur die grauen Felder ausfüllen.</t>
        </is>
      </c>
    </row>
    <row r="4">
      <c r="A4" s="10" t="inlineStr">
        <is>
          <t>Firma</t>
        </is>
      </c>
      <c r="B4" s="11" t="inlineStr">
        <is>
          <t>Beispiel AG</t>
        </is>
      </c>
    </row>
    <row r="5">
      <c r="A5" s="10" t="inlineStr">
        <is>
          <t>Verantwortlich Nachsorge</t>
        </is>
      </c>
      <c r="B5" s="11" t="inlineStr">
        <is>
          <t>Beispiel: Leitung IT</t>
        </is>
      </c>
    </row>
    <row r="6">
      <c r="A6" s="10" t="inlineStr">
        <is>
          <t>Beginn Prüfzeitraum Protokolle</t>
        </is>
      </c>
      <c r="B6" s="12" t="n">
        <v>46312</v>
      </c>
      <c r="C6" s="5" t="inlineStr">
        <is>
          <t>Vorgabe: 17.10.2026 (AWS). Nur ändern, wenn neue Erkenntnisse vorliegen.</t>
        </is>
      </c>
    </row>
    <row r="7">
      <c r="A7" s="10" t="inlineStr">
        <is>
          <t>Patch verfügbar (Schweizer Zeit)</t>
        </is>
      </c>
      <c r="B7" s="13" t="n">
        <v>46316.66666666666</v>
      </c>
    </row>
    <row r="9" ht="44" customHeight="1">
      <c r="A9" s="14" t="inlineStr">
        <is>
          <t>Kennzahl</t>
        </is>
      </c>
      <c r="B9" s="14" t="inlineStr">
        <is>
          <t>Wert</t>
        </is>
      </c>
      <c r="C9" s="14" t="inlineStr"/>
      <c r="D9" s="14" t="inlineStr"/>
    </row>
    <row r="10">
      <c r="A10" s="8" t="inlineStr">
        <is>
          <t>Systeme erfasst</t>
        </is>
      </c>
      <c r="B10" s="15">
        <f>COUNTIF(Systeme!$B$6:$B$55,"?*")</f>
        <v/>
      </c>
    </row>
    <row r="11">
      <c r="A11" s="8" t="inlineStr">
        <is>
          <t>davon Priorität 1 (Internet und Personendaten)</t>
        </is>
      </c>
      <c r="B11" s="15">
        <f>COUNTIF(Systeme!$H$6:$H$55,1)</f>
        <v/>
      </c>
    </row>
    <row r="12">
      <c r="A12" s="8" t="inlineStr">
        <is>
          <t>Behebung belegt</t>
        </is>
      </c>
      <c r="B12" s="15">
        <f>COUNTIF(Systeme!$L$6:$L$55,"korrigiert")+COUNTIF(Systeme!$L$6:$L$55,"Backport belegt")+COUNTIF(Systeme!$L$6:$L$55,"belegt durch Anbieter")</f>
        <v/>
      </c>
    </row>
    <row r="13">
      <c r="A13" s="8" t="inlineStr">
        <is>
          <t>NICHT korrigiert oder Version prüfen</t>
        </is>
      </c>
      <c r="B13" s="15">
        <f>COUNTIF(Systeme!$L$6:$L$55,"NICHT korrigiert")+COUNTIF(Systeme!$L$6:$L$55,"Version prüfen")+COUNTIF(Systeme!$L$6:$L$55,"Version eintragen")</f>
        <v/>
      </c>
    </row>
    <row r="14">
      <c r="A14" s="8" t="inlineStr">
        <is>
          <t>Neustart der Dienste offen</t>
        </is>
      </c>
      <c r="B14" s="15">
        <f>COUNTIFS(Systeme!$B$6:$B$55,"?*",Systeme!$M$6:$M$55,"&lt;&gt;J",Systeme!$M$6:$M$55,"&lt;&gt;nicht nötig")</f>
        <v/>
      </c>
    </row>
    <row r="15">
      <c r="A15" s="8" t="inlineStr">
        <is>
          <t>Protokolle: auffällig</t>
        </is>
      </c>
      <c r="B15" s="15">
        <f>COUNTIF(Systeme!$P$6:$P$55,"auffällig")</f>
        <v/>
      </c>
    </row>
    <row r="16">
      <c r="A16" s="8" t="inlineStr">
        <is>
          <t>Protokolle: nicht prüfbar</t>
        </is>
      </c>
      <c r="B16" s="15">
        <f>COUNTIF(Systeme!$P$6:$P$55,"nicht prüfbar")</f>
        <v/>
      </c>
    </row>
    <row r="17">
      <c r="A17" s="8" t="inlineStr">
        <is>
          <t>Protokolle: Prüfung offen</t>
        </is>
      </c>
      <c r="B17" s="15">
        <f>COUNTIF(Systeme!$P$6:$P$55,"offen")</f>
        <v/>
      </c>
    </row>
    <row r="18">
      <c r="A18" s="8" t="inlineStr">
        <is>
          <t>Zugangsdaten: Wechsel offen</t>
        </is>
      </c>
      <c r="B18" s="15">
        <f>COUNTIF(Zugangsdaten!$K$6:$K$205,"offen")</f>
        <v/>
      </c>
    </row>
    <row r="19">
      <c r="A19" s="8" t="inlineStr">
        <is>
          <t>Meldung EDÖB angezeigt, noch nicht gemeldet</t>
        </is>
      </c>
      <c r="B19" s="15">
        <f>COUNTIFS(Meldung!$F$6:$F$30,"EDÖB*",Meldung!$J$6:$J$30,"")</f>
        <v/>
      </c>
    </row>
    <row r="20">
      <c r="A20" s="8" t="inlineStr">
        <is>
          <t>SaaS-Anbieter: Antwort ausstehend oder nachfassen</t>
        </is>
      </c>
      <c r="B20" s="15">
        <f>COUNTIF(SaaS_Anbieter!$L$6:$L$30,"Antwort ausstehend")+COUNTIF(SaaS_Anbieter!$L$6:$L$30,"nachfassen")</f>
        <v/>
      </c>
    </row>
    <row r="21">
      <c r="A21" s="8" t="inlineStr">
        <is>
          <t>Notfallplan: Exporte fehlen oder veraltet</t>
        </is>
      </c>
      <c r="B21" s="15">
        <f>COUNTIF(Notfallplan!$F$22:$F$29,"veraltet")+COUNTIF(Notfallplan!$F$22:$F$29,"fehlt")</f>
        <v/>
      </c>
    </row>
    <row r="22">
      <c r="A22" s="8" t="inlineStr">
        <is>
          <t>Systeme mit PHP 8.2 (Support endet 31.12.2026)</t>
        </is>
      </c>
      <c r="B22" s="15">
        <f>COUNTIF(Systeme!$J$6:$J$55,"8.2.*")</f>
        <v/>
      </c>
    </row>
    <row r="23">
      <c r="A23" s="8" t="inlineStr">
        <is>
          <t>Systeme mit Status ERLEDIGT</t>
        </is>
      </c>
      <c r="B23" s="15">
        <f>COUNTIF(Systeme!$T$6:$T$55,"ERLEDIGT")</f>
        <v/>
      </c>
    </row>
    <row r="25">
      <c r="A25" s="10" t="inlineStr">
        <is>
          <t>Gesamtstatus</t>
        </is>
      </c>
      <c r="B25" s="16">
        <f>IF(B10=0,"Systeme erfassen",IF(OR(B13&gt;0,B15&gt;0),"KRITISCH",IF(B23=B10,"ERLEDIGT","IN ARBEIT")))</f>
        <v/>
      </c>
    </row>
    <row r="27" ht="30" customHeight="1">
      <c r="A27" s="5" t="inlineStr">
        <is>
          <t>KRITISCH: mindestens ein System ist nicht nachweislich korrigiert oder hat einen auffälligen Logbefund. Dann Fachperson beiziehen (Artikel, Abschnitt «Wann Sie Fachleute beiziehen»).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27:D27"/>
    <mergeCell ref="C6:D6"/>
  </mergeCells>
  <conditionalFormatting sqref="B13">
    <cfRule type="expression" priority="1" dxfId="0">
      <formula>B13&gt;0</formula>
    </cfRule>
  </conditionalFormatting>
  <conditionalFormatting sqref="B15">
    <cfRule type="expression" priority="2" dxfId="0">
      <formula>B15&gt;0</formula>
    </cfRule>
  </conditionalFormatting>
  <conditionalFormatting sqref="B16">
    <cfRule type="expression" priority="3" dxfId="0">
      <formula>B16&gt;0</formula>
    </cfRule>
  </conditionalFormatting>
  <conditionalFormatting sqref="B18">
    <cfRule type="expression" priority="4" dxfId="0">
      <formula>B18&gt;0</formula>
    </cfRule>
  </conditionalFormatting>
  <conditionalFormatting sqref="B19">
    <cfRule type="expression" priority="5" dxfId="0">
      <formula>B19&gt;0</formula>
    </cfRule>
  </conditionalFormatting>
  <conditionalFormatting sqref="B20">
    <cfRule type="expression" priority="6" dxfId="0">
      <formula>B20&gt;0</formula>
    </cfRule>
  </conditionalFormatting>
  <conditionalFormatting sqref="B25">
    <cfRule type="expression" priority="7" dxfId="0">
      <formula>B25="KRITISCH"</formula>
    </cfRule>
    <cfRule type="expression" priority="8" dxfId="1">
      <formula>B25="ERLEDIGT"</formula>
    </cfRule>
  </conditionalFormatting>
  <pageMargins left="0.75" right="0.75" top="1" bottom="1" header="0.5" footer="0.5"/>
  <pageSetup orientation="portrait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U55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20" customWidth="1" min="3" max="3"/>
    <col width="16" customWidth="1" min="4" max="4"/>
    <col width="22" customWidth="1" min="5" max="5"/>
    <col width="10" customWidth="1" min="6" max="6"/>
    <col width="10" customWidth="1" min="7" max="7"/>
    <col width="9" customWidth="1" min="8" max="8"/>
    <col width="11" customWidth="1" min="9" max="9"/>
    <col width="11" customWidth="1" min="10" max="10"/>
    <col width="18" customWidth="1" min="11" max="11"/>
    <col width="18" customWidth="1" min="12" max="12"/>
    <col width="14" customWidth="1" min="13" max="13"/>
    <col width="13" customWidth="1" min="14" max="14"/>
    <col width="12" customWidth="1" min="15" max="15"/>
    <col width="16" customWidth="1" min="16" max="16"/>
    <col width="20" customWidth="1" min="17" max="17"/>
    <col width="18" customWidth="1" min="18" max="18"/>
    <col width="22" customWidth="1" min="19" max="19"/>
    <col width="13" customWidth="1" min="20" max="20"/>
    <col width="30" customWidth="1" min="21" max="21"/>
  </cols>
  <sheetData>
    <row r="1" ht="24" customHeight="1">
      <c r="A1" s="1" t="inlineStr">
        <is>
          <t>Systeme, Patchstand und Status</t>
        </is>
      </c>
    </row>
    <row r="2">
      <c r="A2" s="2" t="inlineStr">
        <is>
          <t>Eine Zeile pro System. Graue Felder ausfüllen; Prüfung, Priorität und Status rechnet die Vorlage.</t>
        </is>
      </c>
    </row>
    <row r="3" ht="30" customHeight="1">
      <c r="A3" s="5" t="inlineStr">
        <is>
          <t>Beispielzeilen 1 bis 5 sind fiktiv. PHP-Version als Text, z. B. 8.3.36. Bei SaaS ohne sichtbare Version: Spalte K «Bestätigung Anbieter schriftlich» und Blatt SaaS_Anbieter.</t>
        </is>
      </c>
    </row>
    <row r="5" ht="58" customHeight="1">
      <c r="A5" s="14" t="inlineStr">
        <is>
          <t>Nr.</t>
        </is>
      </c>
      <c r="B5" s="14" t="inlineStr">
        <is>
          <t>System / Anwendung</t>
        </is>
      </c>
      <c r="C5" s="14" t="inlineStr">
        <is>
          <t>Typ</t>
        </is>
      </c>
      <c r="D5" s="14" t="inlineStr">
        <is>
          <t>Betrieb durch</t>
        </is>
      </c>
      <c r="E5" s="14" t="inlineStr">
        <is>
          <t>Anbieter / Verantwortlich</t>
        </is>
      </c>
      <c r="F5" s="14" t="inlineStr">
        <is>
          <t>Aus Internet erreichbar (J/N)</t>
        </is>
      </c>
      <c r="G5" s="14" t="inlineStr">
        <is>
          <t>Personen-daten (J/N)</t>
        </is>
      </c>
      <c r="H5" s="14" t="inlineStr">
        <is>
          <t>Priorität</t>
        </is>
      </c>
      <c r="I5" s="14" t="inlineStr">
        <is>
          <t>PHP-Version vor Patch</t>
        </is>
      </c>
      <c r="J5" s="14" t="inlineStr">
        <is>
          <t>PHP-Version jetzt</t>
        </is>
      </c>
      <c r="K5" s="14" t="inlineStr">
        <is>
          <t>Behebung belegt durch</t>
        </is>
      </c>
      <c r="L5" s="14" t="inlineStr">
        <is>
          <t>Prüfung Version</t>
        </is>
      </c>
      <c r="M5" s="14" t="inlineStr">
        <is>
          <t>Dienste neu gestartet / Container neu gebaut</t>
        </is>
      </c>
      <c r="N5" s="14" t="inlineStr">
        <is>
          <t>upload_progress deaktiviert</t>
        </is>
      </c>
      <c r="O5" s="14" t="inlineStr">
        <is>
          <t>Protokolle gesichert ab</t>
        </is>
      </c>
      <c r="P5" s="14" t="inlineStr">
        <is>
          <t>Log-Ergebnis (aus Blatt Logpruefung)</t>
        </is>
      </c>
      <c r="Q5" s="14" t="inlineStr">
        <is>
          <t>Abdeckung Protokolle</t>
        </is>
      </c>
      <c r="R5" s="14" t="inlineStr">
        <is>
          <t>Zugangsdaten (aus Blatt Zugangsdaten)</t>
        </is>
      </c>
      <c r="S5" s="14" t="inlineStr">
        <is>
          <t>Meldung</t>
        </is>
      </c>
      <c r="T5" s="14" t="inlineStr">
        <is>
          <t>Status</t>
        </is>
      </c>
      <c r="U5" s="14" t="inlineStr">
        <is>
          <t>Bemerkung</t>
        </is>
      </c>
    </row>
    <row r="6">
      <c r="A6" s="17">
        <f>IF(B6="","",ROW()-5)</f>
        <v/>
      </c>
      <c r="B6" s="11" t="inlineStr">
        <is>
          <t>Beispiel: Website (WordPress)</t>
        </is>
      </c>
      <c r="C6" s="11" t="inlineStr">
        <is>
          <t>Website / CMS</t>
        </is>
      </c>
      <c r="D6" s="11" t="inlineStr">
        <is>
          <t>Hoster</t>
        </is>
      </c>
      <c r="E6" s="11" t="inlineStr">
        <is>
          <t>Beispiel Hosting AG</t>
        </is>
      </c>
      <c r="F6" s="11" t="inlineStr">
        <is>
          <t>J</t>
        </is>
      </c>
      <c r="G6" s="11" t="inlineStr">
        <is>
          <t>J</t>
        </is>
      </c>
      <c r="H6" s="15">
        <f>IF(B6="","",IF(AND(F6="J",G6="J"),1,IF(OR(F6="J",G6="J"),2,3)))</f>
        <v/>
      </c>
      <c r="I6" s="18" t="inlineStr">
        <is>
          <t>8.3.30</t>
        </is>
      </c>
      <c r="J6" s="18" t="inlineStr">
        <is>
          <t>8.3.36</t>
        </is>
      </c>
      <c r="K6" s="11" t="inlineStr">
        <is>
          <t>Version</t>
        </is>
      </c>
      <c r="L6" s="16">
        <f>IF(B6="","",IF(J6="",IF(OR(K6="Backport Distribution",K6="Bestätigung Anbieter schriftlich"),"belegt durch Anbieter","Version eintragen"),IFERROR(IF(VALUE(MID(J6,FIND(".",J6,3)+1,4))&gt;=VLOOKUP(LEFT(J6,3),Fix,2,FALSE),"korrigiert",IF(OR(K6="Backport Distribution",K6="Bestätigung Anbieter schriftlich"),"Backport belegt","NICHT korrigiert")),IF(OR(K6="Backport Distribution",K6="Bestätigung Anbieter schriftlich"),"Backport belegt","Version prüfen"))))</f>
        <v/>
      </c>
      <c r="M6" s="11" t="inlineStr">
        <is>
          <t>J</t>
        </is>
      </c>
      <c r="N6" s="11" t="inlineStr">
        <is>
          <t>J</t>
        </is>
      </c>
      <c r="O6" s="12" t="n">
        <v>46310</v>
      </c>
      <c r="P6" s="16">
        <f>IF(B6="","",IF(COUNTIFS(Logpruefung!$A$6:$A$205,B6,Logpruefung!$I$6:$I$205,"auffällig")&gt;0,"auffällig",IF(COUNTIFS(Logpruefung!$A$6:$A$205,B6,Logpruefung!$I$6:$I$205,"nicht prüfbar")&gt;0,"nicht prüfbar",IF(COUNTIFS(Logpruefung!$A$6:$A$205,B6,Logpruefung!$I$6:$I$205,"unauffällig")+COUNTIFS(Logpruefung!$A$6:$A$205,B6,Logpruefung!$I$6:$I$205,"vom Anbieter bestätigt unauffällig")&gt;0,"unauffällig","offen"))))</f>
        <v/>
      </c>
      <c r="Q6" s="19">
        <f>IF(B6="","",IF(D6="SaaS-Anbieter","beim Anbieter (Blatt SaaS_Anbieter)",IF(O6="","Protokolle anfordern",IF(O6&lt;=LogStart,"ab "&amp;TEXT(LogStart,"DD.MM.YYYY")&amp;" vorhanden","Lücke: erst ab "&amp;TEXT(O6,"DD.MM.YYYY")))))</f>
        <v/>
      </c>
      <c r="R6" s="19">
        <f>IF(B6="","",IF(COUNTIF(Zugangsdaten!$A$6:$A$205,B6)=0,"keine erfasst",IF(COUNTIFS(Zugangsdaten!$A$6:$A$205,B6,Zugangsdaten!$K$6:$K$205,"offen")&gt;0,COUNTIFS(Zugangsdaten!$A$6:$A$205,B6,Zugangsdaten!$K$6:$K$205,"offen")&amp;" offen","erledigt")))</f>
        <v/>
      </c>
      <c r="S6" s="19">
        <f>IF(B6="","",IF(G6&lt;&gt;"J","keine Personendaten",IF(OR(P6="auffällig",P6="nicht prüfbar"),"prüfen (Blatt Meldung)",IF(P6="offen","nach Logprüfung entscheiden","kein Hinweis, dokumentieren"))))</f>
        <v/>
      </c>
      <c r="T6" s="16">
        <f>IF(B6="","",IF(OR(L6="NICHT korrigiert",P6="auffällig"),"KRITISCH",IF(AND(OR(L6="korrigiert",L6="Backport belegt",L6="belegt durch Anbieter"),OR(M6="J",M6="nicht nötig"),OR(N6="J",N6="nicht nötig"),OR(P6="unauffällig",AND(P6="nicht prüfbar",R6="erledigt")),OR(R6="erledigt",R6="keine erfasst")),"ERLEDIGT","OFFEN")))</f>
        <v/>
      </c>
      <c r="U6" s="11" t="inlineStr">
        <is>
          <t>Beispiel: Bestätigung Hoster per Mail 22.10.2026</t>
        </is>
      </c>
    </row>
    <row r="7">
      <c r="A7" s="17">
        <f>IF(B7="","",ROW()-5)</f>
        <v/>
      </c>
      <c r="B7" s="11" t="inlineStr">
        <is>
          <t>Beispiel: Webshop</t>
        </is>
      </c>
      <c r="C7" s="11" t="inlineStr">
        <is>
          <t>Webshop</t>
        </is>
      </c>
      <c r="D7" s="11" t="inlineStr">
        <is>
          <t>Eigenbetrieb</t>
        </is>
      </c>
      <c r="E7" s="11" t="inlineStr">
        <is>
          <t>Beispiel: Agentur X</t>
        </is>
      </c>
      <c r="F7" s="11" t="inlineStr">
        <is>
          <t>J</t>
        </is>
      </c>
      <c r="G7" s="11" t="inlineStr">
        <is>
          <t>J</t>
        </is>
      </c>
      <c r="H7" s="15">
        <f>IF(B7="","",IF(AND(F7="J",G7="J"),1,IF(OR(F7="J",G7="J"),2,3)))</f>
        <v/>
      </c>
      <c r="I7" s="18" t="inlineStr">
        <is>
          <t>8.4.20</t>
        </is>
      </c>
      <c r="J7" s="18" t="inlineStr">
        <is>
          <t>8.4.27</t>
        </is>
      </c>
      <c r="K7" s="11" t="inlineStr">
        <is>
          <t>Version</t>
        </is>
      </c>
      <c r="L7" s="16">
        <f>IF(B7="","",IF(J7="",IF(OR(K7="Backport Distribution",K7="Bestätigung Anbieter schriftlich"),"belegt durch Anbieter","Version eintragen"),IFERROR(IF(VALUE(MID(J7,FIND(".",J7,3)+1,4))&gt;=VLOOKUP(LEFT(J7,3),Fix,2,FALSE),"korrigiert",IF(OR(K7="Backport Distribution",K7="Bestätigung Anbieter schriftlich"),"Backport belegt","NICHT korrigiert")),IF(OR(K7="Backport Distribution",K7="Bestätigung Anbieter schriftlich"),"Backport belegt","Version prüfen"))))</f>
        <v/>
      </c>
      <c r="M7" s="11" t="inlineStr">
        <is>
          <t>J</t>
        </is>
      </c>
      <c r="N7" s="11" t="inlineStr">
        <is>
          <t>J</t>
        </is>
      </c>
      <c r="O7" s="12" t="n">
        <v>46314</v>
      </c>
      <c r="P7" s="16">
        <f>IF(B7="","",IF(COUNTIFS(Logpruefung!$A$6:$A$205,B7,Logpruefung!$I$6:$I$205,"auffällig")&gt;0,"auffällig",IF(COUNTIFS(Logpruefung!$A$6:$A$205,B7,Logpruefung!$I$6:$I$205,"nicht prüfbar")&gt;0,"nicht prüfbar",IF(COUNTIFS(Logpruefung!$A$6:$A$205,B7,Logpruefung!$I$6:$I$205,"unauffällig")+COUNTIFS(Logpruefung!$A$6:$A$205,B7,Logpruefung!$I$6:$I$205,"vom Anbieter bestätigt unauffällig")&gt;0,"unauffällig","offen"))))</f>
        <v/>
      </c>
      <c r="Q7" s="19">
        <f>IF(B7="","",IF(D7="SaaS-Anbieter","beim Anbieter (Blatt SaaS_Anbieter)",IF(O7="","Protokolle anfordern",IF(O7&lt;=LogStart,"ab "&amp;TEXT(LogStart,"DD.MM.YYYY")&amp;" vorhanden","Lücke: erst ab "&amp;TEXT(O7,"DD.MM.YYYY")))))</f>
        <v/>
      </c>
      <c r="R7" s="19">
        <f>IF(B7="","",IF(COUNTIF(Zugangsdaten!$A$6:$A$205,B7)=0,"keine erfasst",IF(COUNTIFS(Zugangsdaten!$A$6:$A$205,B7,Zugangsdaten!$K$6:$K$205,"offen")&gt;0,COUNTIFS(Zugangsdaten!$A$6:$A$205,B7,Zugangsdaten!$K$6:$K$205,"offen")&amp;" offen","erledigt")))</f>
        <v/>
      </c>
      <c r="S7" s="19">
        <f>IF(B7="","",IF(G7&lt;&gt;"J","keine Personendaten",IF(OR(P7="auffällig",P7="nicht prüfbar"),"prüfen (Blatt Meldung)",IF(P7="offen","nach Logprüfung entscheiden","kein Hinweis, dokumentieren"))))</f>
        <v/>
      </c>
      <c r="T7" s="16">
        <f>IF(B7="","",IF(OR(L7="NICHT korrigiert",P7="auffällig"),"KRITISCH",IF(AND(OR(L7="korrigiert",L7="Backport belegt",L7="belegt durch Anbieter"),OR(M7="J",M7="nicht nötig"),OR(N7="J",N7="nicht nötig"),OR(P7="unauffällig",AND(P7="nicht prüfbar",R7="erledigt")),OR(R7="erledigt",R7="keine erfasst")),"ERLEDIGT","OFFEN")))</f>
        <v/>
      </c>
      <c r="U7" s="11" t="inlineStr">
        <is>
          <t>Beispiel: Hoster bewahrt nur 7 Tage auf</t>
        </is>
      </c>
    </row>
    <row r="8">
      <c r="A8" s="17">
        <f>IF(B8="","",ROW()-5)</f>
        <v/>
      </c>
      <c r="B8" s="11" t="inlineStr">
        <is>
          <t>Beispiel: Cloud-Buchhaltung</t>
        </is>
      </c>
      <c r="C8" s="11" t="inlineStr">
        <is>
          <t>SaaS-Dienst</t>
        </is>
      </c>
      <c r="D8" s="11" t="inlineStr">
        <is>
          <t>SaaS-Anbieter</t>
        </is>
      </c>
      <c r="E8" s="11" t="inlineStr">
        <is>
          <t>Beispiel: Anbieter Y</t>
        </is>
      </c>
      <c r="F8" s="11" t="inlineStr">
        <is>
          <t>J</t>
        </is>
      </c>
      <c r="G8" s="11" t="inlineStr">
        <is>
          <t>J</t>
        </is>
      </c>
      <c r="H8" s="15">
        <f>IF(B8="","",IF(AND(F8="J",G8="J"),1,IF(OR(F8="J",G8="J"),2,3)))</f>
        <v/>
      </c>
      <c r="I8" s="18" t="n"/>
      <c r="J8" s="18" t="n"/>
      <c r="K8" s="11" t="inlineStr">
        <is>
          <t>Bestätigung Anbieter schriftlich</t>
        </is>
      </c>
      <c r="L8" s="16">
        <f>IF(B8="","",IF(J8="",IF(OR(K8="Backport Distribution",K8="Bestätigung Anbieter schriftlich"),"belegt durch Anbieter","Version eintragen"),IFERROR(IF(VALUE(MID(J8,FIND(".",J8,3)+1,4))&gt;=VLOOKUP(LEFT(J8,3),Fix,2,FALSE),"korrigiert",IF(OR(K8="Backport Distribution",K8="Bestätigung Anbieter schriftlich"),"Backport belegt","NICHT korrigiert")),IF(OR(K8="Backport Distribution",K8="Bestätigung Anbieter schriftlich"),"Backport belegt","Version prüfen"))))</f>
        <v/>
      </c>
      <c r="M8" s="11" t="inlineStr">
        <is>
          <t>nicht nötig</t>
        </is>
      </c>
      <c r="N8" s="11" t="inlineStr">
        <is>
          <t>nicht nötig</t>
        </is>
      </c>
      <c r="O8" s="12" t="n"/>
      <c r="P8" s="16">
        <f>IF(B8="","",IF(COUNTIFS(Logpruefung!$A$6:$A$205,B8,Logpruefung!$I$6:$I$205,"auffällig")&gt;0,"auffällig",IF(COUNTIFS(Logpruefung!$A$6:$A$205,B8,Logpruefung!$I$6:$I$205,"nicht prüfbar")&gt;0,"nicht prüfbar",IF(COUNTIFS(Logpruefung!$A$6:$A$205,B8,Logpruefung!$I$6:$I$205,"unauffällig")+COUNTIFS(Logpruefung!$A$6:$A$205,B8,Logpruefung!$I$6:$I$205,"vom Anbieter bestätigt unauffällig")&gt;0,"unauffällig","offen"))))</f>
        <v/>
      </c>
      <c r="Q8" s="19">
        <f>IF(B8="","",IF(D8="SaaS-Anbieter","beim Anbieter (Blatt SaaS_Anbieter)",IF(O8="","Protokolle anfordern",IF(O8&lt;=LogStart,"ab "&amp;TEXT(LogStart,"DD.MM.YYYY")&amp;" vorhanden","Lücke: erst ab "&amp;TEXT(O8,"DD.MM.YYYY")))))</f>
        <v/>
      </c>
      <c r="R8" s="19">
        <f>IF(B8="","",IF(COUNTIF(Zugangsdaten!$A$6:$A$205,B8)=0,"keine erfasst",IF(COUNTIFS(Zugangsdaten!$A$6:$A$205,B8,Zugangsdaten!$K$6:$K$205,"offen")&gt;0,COUNTIFS(Zugangsdaten!$A$6:$A$205,B8,Zugangsdaten!$K$6:$K$205,"offen")&amp;" offen","erledigt")))</f>
        <v/>
      </c>
      <c r="S8" s="19">
        <f>IF(B8="","",IF(G8&lt;&gt;"J","keine Personendaten",IF(OR(P8="auffällig",P8="nicht prüfbar"),"prüfen (Blatt Meldung)",IF(P8="offen","nach Logprüfung entscheiden","kein Hinweis, dokumentieren"))))</f>
        <v/>
      </c>
      <c r="T8" s="16">
        <f>IF(B8="","",IF(OR(L8="NICHT korrigiert",P8="auffällig"),"KRITISCH",IF(AND(OR(L8="korrigiert",L8="Backport belegt",L8="belegt durch Anbieter"),OR(M8="J",M8="nicht nötig"),OR(N8="J",N8="nicht nötig"),OR(P8="unauffällig",AND(P8="nicht prüfbar",R8="erledigt")),OR(R8="erledigt",R8="keine erfasst")),"ERLEDIGT","OFFEN")))</f>
        <v/>
      </c>
      <c r="U8" s="11" t="inlineStr">
        <is>
          <t>Beispiel: siehe Blatt SaaS_Anbieter</t>
        </is>
      </c>
    </row>
    <row r="9">
      <c r="A9" s="17">
        <f>IF(B9="","",ROW()-5)</f>
        <v/>
      </c>
      <c r="B9" s="11" t="inlineStr">
        <is>
          <t>Beispiel: Ticketsystem intern</t>
        </is>
      </c>
      <c r="C9" s="11" t="inlineStr">
        <is>
          <t>Container / Fachanwendung</t>
        </is>
      </c>
      <c r="D9" s="11" t="inlineStr">
        <is>
          <t>Eigenbetrieb</t>
        </is>
      </c>
      <c r="E9" s="11" t="inlineStr">
        <is>
          <t>Beispiel: IT intern</t>
        </is>
      </c>
      <c r="F9" s="11" t="inlineStr">
        <is>
          <t>N</t>
        </is>
      </c>
      <c r="G9" s="11" t="inlineStr">
        <is>
          <t>J</t>
        </is>
      </c>
      <c r="H9" s="15">
        <f>IF(B9="","",IF(AND(F9="J",G9="J"),1,IF(OR(F9="J",G9="J"),2,3)))</f>
        <v/>
      </c>
      <c r="I9" s="18" t="inlineStr">
        <is>
          <t>8.2.29</t>
        </is>
      </c>
      <c r="J9" s="18" t="inlineStr">
        <is>
          <t>8.2.35</t>
        </is>
      </c>
      <c r="K9" s="11" t="inlineStr">
        <is>
          <t>Version</t>
        </is>
      </c>
      <c r="L9" s="16">
        <f>IF(B9="","",IF(J9="",IF(OR(K9="Backport Distribution",K9="Bestätigung Anbieter schriftlich"),"belegt durch Anbieter","Version eintragen"),IFERROR(IF(VALUE(MID(J9,FIND(".",J9,3)+1,4))&gt;=VLOOKUP(LEFT(J9,3),Fix,2,FALSE),"korrigiert",IF(OR(K9="Backport Distribution",K9="Bestätigung Anbieter schriftlich"),"Backport belegt","NICHT korrigiert")),IF(OR(K9="Backport Distribution",K9="Bestätigung Anbieter schriftlich"),"Backport belegt","Version prüfen"))))</f>
        <v/>
      </c>
      <c r="M9" s="11" t="inlineStr">
        <is>
          <t>N</t>
        </is>
      </c>
      <c r="N9" s="11" t="inlineStr">
        <is>
          <t>J</t>
        </is>
      </c>
      <c r="O9" s="12" t="n">
        <v>46296</v>
      </c>
      <c r="P9" s="16">
        <f>IF(B9="","",IF(COUNTIFS(Logpruefung!$A$6:$A$205,B9,Logpruefung!$I$6:$I$205,"auffällig")&gt;0,"auffällig",IF(COUNTIFS(Logpruefung!$A$6:$A$205,B9,Logpruefung!$I$6:$I$205,"nicht prüfbar")&gt;0,"nicht prüfbar",IF(COUNTIFS(Logpruefung!$A$6:$A$205,B9,Logpruefung!$I$6:$I$205,"unauffällig")+COUNTIFS(Logpruefung!$A$6:$A$205,B9,Logpruefung!$I$6:$I$205,"vom Anbieter bestätigt unauffällig")&gt;0,"unauffällig","offen"))))</f>
        <v/>
      </c>
      <c r="Q9" s="19">
        <f>IF(B9="","",IF(D9="SaaS-Anbieter","beim Anbieter (Blatt SaaS_Anbieter)",IF(O9="","Protokolle anfordern",IF(O9&lt;=LogStart,"ab "&amp;TEXT(LogStart,"DD.MM.YYYY")&amp;" vorhanden","Lücke: erst ab "&amp;TEXT(O9,"DD.MM.YYYY")))))</f>
        <v/>
      </c>
      <c r="R9" s="19">
        <f>IF(B9="","",IF(COUNTIF(Zugangsdaten!$A$6:$A$205,B9)=0,"keine erfasst",IF(COUNTIFS(Zugangsdaten!$A$6:$A$205,B9,Zugangsdaten!$K$6:$K$205,"offen")&gt;0,COUNTIFS(Zugangsdaten!$A$6:$A$205,B9,Zugangsdaten!$K$6:$K$205,"offen")&amp;" offen","erledigt")))</f>
        <v/>
      </c>
      <c r="S9" s="19">
        <f>IF(B9="","",IF(G9&lt;&gt;"J","keine Personendaten",IF(OR(P9="auffällig",P9="nicht prüfbar"),"prüfen (Blatt Meldung)",IF(P9="offen","nach Logprüfung entscheiden","kein Hinweis, dokumentieren"))))</f>
        <v/>
      </c>
      <c r="T9" s="16">
        <f>IF(B9="","",IF(OR(L9="NICHT korrigiert",P9="auffällig"),"KRITISCH",IF(AND(OR(L9="korrigiert",L9="Backport belegt",L9="belegt durch Anbieter"),OR(M9="J",M9="nicht nötig"),OR(N9="J",N9="nicht nötig"),OR(P9="unauffällig",AND(P9="nicht prüfbar",R9="erledigt")),OR(R9="erledigt",R9="keine erfasst")),"ERLEDIGT","OFFEN")))</f>
        <v/>
      </c>
      <c r="U9" s="11" t="inlineStr">
        <is>
          <t>Beispiel: Container noch nicht neu gebaut</t>
        </is>
      </c>
    </row>
    <row r="10">
      <c r="A10" s="17">
        <f>IF(B10="","",ROW()-5)</f>
        <v/>
      </c>
      <c r="B10" s="11" t="inlineStr">
        <is>
          <t>Beispiel: Altes Kundenportal</t>
        </is>
      </c>
      <c r="C10" s="11" t="inlineStr">
        <is>
          <t>Kundenportal / Webanwendung</t>
        </is>
      </c>
      <c r="D10" s="11" t="inlineStr">
        <is>
          <t>Eigenbetrieb</t>
        </is>
      </c>
      <c r="E10" s="11" t="inlineStr">
        <is>
          <t>Beispiel: IT intern</t>
        </is>
      </c>
      <c r="F10" s="11" t="inlineStr">
        <is>
          <t>J</t>
        </is>
      </c>
      <c r="G10" s="11" t="inlineStr">
        <is>
          <t>J</t>
        </is>
      </c>
      <c r="H10" s="15">
        <f>IF(B10="","",IF(AND(F10="J",G10="J"),1,IF(OR(F10="J",G10="J"),2,3)))</f>
        <v/>
      </c>
      <c r="I10" s="18" t="inlineStr">
        <is>
          <t>8.1.31</t>
        </is>
      </c>
      <c r="J10" s="18" t="inlineStr">
        <is>
          <t>8.1.31</t>
        </is>
      </c>
      <c r="K10" s="11" t="inlineStr">
        <is>
          <t>offen</t>
        </is>
      </c>
      <c r="L10" s="16">
        <f>IF(B10="","",IF(J10="",IF(OR(K10="Backport Distribution",K10="Bestätigung Anbieter schriftlich"),"belegt durch Anbieter","Version eintragen"),IFERROR(IF(VALUE(MID(J10,FIND(".",J10,3)+1,4))&gt;=VLOOKUP(LEFT(J10,3),Fix,2,FALSE),"korrigiert",IF(OR(K10="Backport Distribution",K10="Bestätigung Anbieter schriftlich"),"Backport belegt","NICHT korrigiert")),IF(OR(K10="Backport Distribution",K10="Bestätigung Anbieter schriftlich"),"Backport belegt","Version prüfen"))))</f>
        <v/>
      </c>
      <c r="M10" s="11" t="inlineStr">
        <is>
          <t>N</t>
        </is>
      </c>
      <c r="N10" s="11" t="inlineStr">
        <is>
          <t>N</t>
        </is>
      </c>
      <c r="O10" s="12" t="n"/>
      <c r="P10" s="16">
        <f>IF(B10="","",IF(COUNTIFS(Logpruefung!$A$6:$A$205,B10,Logpruefung!$I$6:$I$205,"auffällig")&gt;0,"auffällig",IF(COUNTIFS(Logpruefung!$A$6:$A$205,B10,Logpruefung!$I$6:$I$205,"nicht prüfbar")&gt;0,"nicht prüfbar",IF(COUNTIFS(Logpruefung!$A$6:$A$205,B10,Logpruefung!$I$6:$I$205,"unauffällig")+COUNTIFS(Logpruefung!$A$6:$A$205,B10,Logpruefung!$I$6:$I$205,"vom Anbieter bestätigt unauffällig")&gt;0,"unauffällig","offen"))))</f>
        <v/>
      </c>
      <c r="Q10" s="19">
        <f>IF(B10="","",IF(D10="SaaS-Anbieter","beim Anbieter (Blatt SaaS_Anbieter)",IF(O10="","Protokolle anfordern",IF(O10&lt;=LogStart,"ab "&amp;TEXT(LogStart,"DD.MM.YYYY")&amp;" vorhanden","Lücke: erst ab "&amp;TEXT(O10,"DD.MM.YYYY")))))</f>
        <v/>
      </c>
      <c r="R10" s="19">
        <f>IF(B10="","",IF(COUNTIF(Zugangsdaten!$A$6:$A$205,B10)=0,"keine erfasst",IF(COUNTIFS(Zugangsdaten!$A$6:$A$205,B10,Zugangsdaten!$K$6:$K$205,"offen")&gt;0,COUNTIFS(Zugangsdaten!$A$6:$A$205,B10,Zugangsdaten!$K$6:$K$205,"offen")&amp;" offen","erledigt")))</f>
        <v/>
      </c>
      <c r="S10" s="19">
        <f>IF(B10="","",IF(G10&lt;&gt;"J","keine Personendaten",IF(OR(P10="auffällig",P10="nicht prüfbar"),"prüfen (Blatt Meldung)",IF(P10="offen","nach Logprüfung entscheiden","kein Hinweis, dokumentieren"))))</f>
        <v/>
      </c>
      <c r="T10" s="16">
        <f>IF(B10="","",IF(OR(L10="NICHT korrigiert",P10="auffällig"),"KRITISCH",IF(AND(OR(L10="korrigiert",L10="Backport belegt",L10="belegt durch Anbieter"),OR(M10="J",M10="nicht nötig"),OR(N10="J",N10="nicht nötig"),OR(P10="unauffällig",AND(P10="nicht prüfbar",R10="erledigt")),OR(R10="erledigt",R10="keine erfasst")),"ERLEDIGT","OFFEN")))</f>
        <v/>
      </c>
      <c r="U10" s="11" t="inlineStr">
        <is>
          <t>Beispiel: Umstellung oder Ausserbetriebnahme klären</t>
        </is>
      </c>
    </row>
    <row r="11">
      <c r="A11" s="17">
        <f>IF(B11="","",ROW()-5)</f>
        <v/>
      </c>
      <c r="B11" s="11" t="n"/>
      <c r="C11" s="11" t="n"/>
      <c r="D11" s="11" t="n"/>
      <c r="E11" s="11" t="n"/>
      <c r="F11" s="11" t="n"/>
      <c r="G11" s="11" t="n"/>
      <c r="H11" s="15">
        <f>IF(B11="","",IF(AND(F11="J",G11="J"),1,IF(OR(F11="J",G11="J"),2,3)))</f>
        <v/>
      </c>
      <c r="I11" s="18" t="n"/>
      <c r="J11" s="18" t="n"/>
      <c r="K11" s="11" t="n"/>
      <c r="L11" s="16">
        <f>IF(B11="","",IF(J11="",IF(OR(K11="Backport Distribution",K11="Bestätigung Anbieter schriftlich"),"belegt durch Anbieter","Version eintragen"),IFERROR(IF(VALUE(MID(J11,FIND(".",J11,3)+1,4))&gt;=VLOOKUP(LEFT(J11,3),Fix,2,FALSE),"korrigiert",IF(OR(K11="Backport Distribution",K11="Bestätigung Anbieter schriftlich"),"Backport belegt","NICHT korrigiert")),IF(OR(K11="Backport Distribution",K11="Bestätigung Anbieter schriftlich"),"Backport belegt","Version prüfen"))))</f>
        <v/>
      </c>
      <c r="M11" s="11" t="n"/>
      <c r="N11" s="11" t="n"/>
      <c r="O11" s="12" t="n"/>
      <c r="P11" s="16">
        <f>IF(B11="","",IF(COUNTIFS(Logpruefung!$A$6:$A$205,B11,Logpruefung!$I$6:$I$205,"auffällig")&gt;0,"auffällig",IF(COUNTIFS(Logpruefung!$A$6:$A$205,B11,Logpruefung!$I$6:$I$205,"nicht prüfbar")&gt;0,"nicht prüfbar",IF(COUNTIFS(Logpruefung!$A$6:$A$205,B11,Logpruefung!$I$6:$I$205,"unauffällig")+COUNTIFS(Logpruefung!$A$6:$A$205,B11,Logpruefung!$I$6:$I$205,"vom Anbieter bestätigt unauffällig")&gt;0,"unauffällig","offen"))))</f>
        <v/>
      </c>
      <c r="Q11" s="19">
        <f>IF(B11="","",IF(D11="SaaS-Anbieter","beim Anbieter (Blatt SaaS_Anbieter)",IF(O11="","Protokolle anfordern",IF(O11&lt;=LogStart,"ab "&amp;TEXT(LogStart,"DD.MM.YYYY")&amp;" vorhanden","Lücke: erst ab "&amp;TEXT(O11,"DD.MM.YYYY")))))</f>
        <v/>
      </c>
      <c r="R11" s="19">
        <f>IF(B11="","",IF(COUNTIF(Zugangsdaten!$A$6:$A$205,B11)=0,"keine erfasst",IF(COUNTIFS(Zugangsdaten!$A$6:$A$205,B11,Zugangsdaten!$K$6:$K$205,"offen")&gt;0,COUNTIFS(Zugangsdaten!$A$6:$A$205,B11,Zugangsdaten!$K$6:$K$205,"offen")&amp;" offen","erledigt")))</f>
        <v/>
      </c>
      <c r="S11" s="19">
        <f>IF(B11="","",IF(G11&lt;&gt;"J","keine Personendaten",IF(OR(P11="auffällig",P11="nicht prüfbar"),"prüfen (Blatt Meldung)",IF(P11="offen","nach Logprüfung entscheiden","kein Hinweis, dokumentieren"))))</f>
        <v/>
      </c>
      <c r="T11" s="16">
        <f>IF(B11="","",IF(OR(L11="NICHT korrigiert",P11="auffällig"),"KRITISCH",IF(AND(OR(L11="korrigiert",L11="Backport belegt",L11="belegt durch Anbieter"),OR(M11="J",M11="nicht nötig"),OR(N11="J",N11="nicht nötig"),OR(P11="unauffällig",AND(P11="nicht prüfbar",R11="erledigt")),OR(R11="erledigt",R11="keine erfasst")),"ERLEDIGT","OFFEN")))</f>
        <v/>
      </c>
      <c r="U11" s="11" t="n"/>
    </row>
    <row r="12">
      <c r="A12" s="17">
        <f>IF(B12="","",ROW()-5)</f>
        <v/>
      </c>
      <c r="B12" s="11" t="n"/>
      <c r="C12" s="11" t="n"/>
      <c r="D12" s="11" t="n"/>
      <c r="E12" s="11" t="n"/>
      <c r="F12" s="11" t="n"/>
      <c r="G12" s="11" t="n"/>
      <c r="H12" s="15">
        <f>IF(B12="","",IF(AND(F12="J",G12="J"),1,IF(OR(F12="J",G12="J"),2,3)))</f>
        <v/>
      </c>
      <c r="I12" s="18" t="n"/>
      <c r="J12" s="18" t="n"/>
      <c r="K12" s="11" t="n"/>
      <c r="L12" s="16">
        <f>IF(B12="","",IF(J12="",IF(OR(K12="Backport Distribution",K12="Bestätigung Anbieter schriftlich"),"belegt durch Anbieter","Version eintragen"),IFERROR(IF(VALUE(MID(J12,FIND(".",J12,3)+1,4))&gt;=VLOOKUP(LEFT(J12,3),Fix,2,FALSE),"korrigiert",IF(OR(K12="Backport Distribution",K12="Bestätigung Anbieter schriftlich"),"Backport belegt","NICHT korrigiert")),IF(OR(K12="Backport Distribution",K12="Bestätigung Anbieter schriftlich"),"Backport belegt","Version prüfen"))))</f>
        <v/>
      </c>
      <c r="M12" s="11" t="n"/>
      <c r="N12" s="11" t="n"/>
      <c r="O12" s="12" t="n"/>
      <c r="P12" s="16">
        <f>IF(B12="","",IF(COUNTIFS(Logpruefung!$A$6:$A$205,B12,Logpruefung!$I$6:$I$205,"auffällig")&gt;0,"auffällig",IF(COUNTIFS(Logpruefung!$A$6:$A$205,B12,Logpruefung!$I$6:$I$205,"nicht prüfbar")&gt;0,"nicht prüfbar",IF(COUNTIFS(Logpruefung!$A$6:$A$205,B12,Logpruefung!$I$6:$I$205,"unauffällig")+COUNTIFS(Logpruefung!$A$6:$A$205,B12,Logpruefung!$I$6:$I$205,"vom Anbieter bestätigt unauffällig")&gt;0,"unauffällig","offen"))))</f>
        <v/>
      </c>
      <c r="Q12" s="19">
        <f>IF(B12="","",IF(D12="SaaS-Anbieter","beim Anbieter (Blatt SaaS_Anbieter)",IF(O12="","Protokolle anfordern",IF(O12&lt;=LogStart,"ab "&amp;TEXT(LogStart,"DD.MM.YYYY")&amp;" vorhanden","Lücke: erst ab "&amp;TEXT(O12,"DD.MM.YYYY")))))</f>
        <v/>
      </c>
      <c r="R12" s="19">
        <f>IF(B12="","",IF(COUNTIF(Zugangsdaten!$A$6:$A$205,B12)=0,"keine erfasst",IF(COUNTIFS(Zugangsdaten!$A$6:$A$205,B12,Zugangsdaten!$K$6:$K$205,"offen")&gt;0,COUNTIFS(Zugangsdaten!$A$6:$A$205,B12,Zugangsdaten!$K$6:$K$205,"offen")&amp;" offen","erledigt")))</f>
        <v/>
      </c>
      <c r="S12" s="19">
        <f>IF(B12="","",IF(G12&lt;&gt;"J","keine Personendaten",IF(OR(P12="auffällig",P12="nicht prüfbar"),"prüfen (Blatt Meldung)",IF(P12="offen","nach Logprüfung entscheiden","kein Hinweis, dokumentieren"))))</f>
        <v/>
      </c>
      <c r="T12" s="16">
        <f>IF(B12="","",IF(OR(L12="NICHT korrigiert",P12="auffällig"),"KRITISCH",IF(AND(OR(L12="korrigiert",L12="Backport belegt",L12="belegt durch Anbieter"),OR(M12="J",M12="nicht nötig"),OR(N12="J",N12="nicht nötig"),OR(P12="unauffällig",AND(P12="nicht prüfbar",R12="erledigt")),OR(R12="erledigt",R12="keine erfasst")),"ERLEDIGT","OFFEN")))</f>
        <v/>
      </c>
      <c r="U12" s="11" t="n"/>
    </row>
    <row r="13">
      <c r="A13" s="17">
        <f>IF(B13="","",ROW()-5)</f>
        <v/>
      </c>
      <c r="B13" s="11" t="n"/>
      <c r="C13" s="11" t="n"/>
      <c r="D13" s="11" t="n"/>
      <c r="E13" s="11" t="n"/>
      <c r="F13" s="11" t="n"/>
      <c r="G13" s="11" t="n"/>
      <c r="H13" s="15">
        <f>IF(B13="","",IF(AND(F13="J",G13="J"),1,IF(OR(F13="J",G13="J"),2,3)))</f>
        <v/>
      </c>
      <c r="I13" s="18" t="n"/>
      <c r="J13" s="18" t="n"/>
      <c r="K13" s="11" t="n"/>
      <c r="L13" s="16">
        <f>IF(B13="","",IF(J13="",IF(OR(K13="Backport Distribution",K13="Bestätigung Anbieter schriftlich"),"belegt durch Anbieter","Version eintragen"),IFERROR(IF(VALUE(MID(J13,FIND(".",J13,3)+1,4))&gt;=VLOOKUP(LEFT(J13,3),Fix,2,FALSE),"korrigiert",IF(OR(K13="Backport Distribution",K13="Bestätigung Anbieter schriftlich"),"Backport belegt","NICHT korrigiert")),IF(OR(K13="Backport Distribution",K13="Bestätigung Anbieter schriftlich"),"Backport belegt","Version prüfen"))))</f>
        <v/>
      </c>
      <c r="M13" s="11" t="n"/>
      <c r="N13" s="11" t="n"/>
      <c r="O13" s="12" t="n"/>
      <c r="P13" s="16">
        <f>IF(B13="","",IF(COUNTIFS(Logpruefung!$A$6:$A$205,B13,Logpruefung!$I$6:$I$205,"auffällig")&gt;0,"auffällig",IF(COUNTIFS(Logpruefung!$A$6:$A$205,B13,Logpruefung!$I$6:$I$205,"nicht prüfbar")&gt;0,"nicht prüfbar",IF(COUNTIFS(Logpruefung!$A$6:$A$205,B13,Logpruefung!$I$6:$I$205,"unauffällig")+COUNTIFS(Logpruefung!$A$6:$A$205,B13,Logpruefung!$I$6:$I$205,"vom Anbieter bestätigt unauffällig")&gt;0,"unauffällig","offen"))))</f>
        <v/>
      </c>
      <c r="Q13" s="19">
        <f>IF(B13="","",IF(D13="SaaS-Anbieter","beim Anbieter (Blatt SaaS_Anbieter)",IF(O13="","Protokolle anfordern",IF(O13&lt;=LogStart,"ab "&amp;TEXT(LogStart,"DD.MM.YYYY")&amp;" vorhanden","Lücke: erst ab "&amp;TEXT(O13,"DD.MM.YYYY")))))</f>
        <v/>
      </c>
      <c r="R13" s="19">
        <f>IF(B13="","",IF(COUNTIF(Zugangsdaten!$A$6:$A$205,B13)=0,"keine erfasst",IF(COUNTIFS(Zugangsdaten!$A$6:$A$205,B13,Zugangsdaten!$K$6:$K$205,"offen")&gt;0,COUNTIFS(Zugangsdaten!$A$6:$A$205,B13,Zugangsdaten!$K$6:$K$205,"offen")&amp;" offen","erledigt")))</f>
        <v/>
      </c>
      <c r="S13" s="19">
        <f>IF(B13="","",IF(G13&lt;&gt;"J","keine Personendaten",IF(OR(P13="auffällig",P13="nicht prüfbar"),"prüfen (Blatt Meldung)",IF(P13="offen","nach Logprüfung entscheiden","kein Hinweis, dokumentieren"))))</f>
        <v/>
      </c>
      <c r="T13" s="16">
        <f>IF(B13="","",IF(OR(L13="NICHT korrigiert",P13="auffällig"),"KRITISCH",IF(AND(OR(L13="korrigiert",L13="Backport belegt",L13="belegt durch Anbieter"),OR(M13="J",M13="nicht nötig"),OR(N13="J",N13="nicht nötig"),OR(P13="unauffällig",AND(P13="nicht prüfbar",R13="erledigt")),OR(R13="erledigt",R13="keine erfasst")),"ERLEDIGT","OFFEN")))</f>
        <v/>
      </c>
      <c r="U13" s="11" t="n"/>
    </row>
    <row r="14">
      <c r="A14" s="17">
        <f>IF(B14="","",ROW()-5)</f>
        <v/>
      </c>
      <c r="B14" s="11" t="n"/>
      <c r="C14" s="11" t="n"/>
      <c r="D14" s="11" t="n"/>
      <c r="E14" s="11" t="n"/>
      <c r="F14" s="11" t="n"/>
      <c r="G14" s="11" t="n"/>
      <c r="H14" s="15">
        <f>IF(B14="","",IF(AND(F14="J",G14="J"),1,IF(OR(F14="J",G14="J"),2,3)))</f>
        <v/>
      </c>
      <c r="I14" s="18" t="n"/>
      <c r="J14" s="18" t="n"/>
      <c r="K14" s="11" t="n"/>
      <c r="L14" s="16">
        <f>IF(B14="","",IF(J14="",IF(OR(K14="Backport Distribution",K14="Bestätigung Anbieter schriftlich"),"belegt durch Anbieter","Version eintragen"),IFERROR(IF(VALUE(MID(J14,FIND(".",J14,3)+1,4))&gt;=VLOOKUP(LEFT(J14,3),Fix,2,FALSE),"korrigiert",IF(OR(K14="Backport Distribution",K14="Bestätigung Anbieter schriftlich"),"Backport belegt","NICHT korrigiert")),IF(OR(K14="Backport Distribution",K14="Bestätigung Anbieter schriftlich"),"Backport belegt","Version prüfen"))))</f>
        <v/>
      </c>
      <c r="M14" s="11" t="n"/>
      <c r="N14" s="11" t="n"/>
      <c r="O14" s="12" t="n"/>
      <c r="P14" s="16">
        <f>IF(B14="","",IF(COUNTIFS(Logpruefung!$A$6:$A$205,B14,Logpruefung!$I$6:$I$205,"auffällig")&gt;0,"auffällig",IF(COUNTIFS(Logpruefung!$A$6:$A$205,B14,Logpruefung!$I$6:$I$205,"nicht prüfbar")&gt;0,"nicht prüfbar",IF(COUNTIFS(Logpruefung!$A$6:$A$205,B14,Logpruefung!$I$6:$I$205,"unauffällig")+COUNTIFS(Logpruefung!$A$6:$A$205,B14,Logpruefung!$I$6:$I$205,"vom Anbieter bestätigt unauffällig")&gt;0,"unauffällig","offen"))))</f>
        <v/>
      </c>
      <c r="Q14" s="19">
        <f>IF(B14="","",IF(D14="SaaS-Anbieter","beim Anbieter (Blatt SaaS_Anbieter)",IF(O14="","Protokolle anfordern",IF(O14&lt;=LogStart,"ab "&amp;TEXT(LogStart,"DD.MM.YYYY")&amp;" vorhanden","Lücke: erst ab "&amp;TEXT(O14,"DD.MM.YYYY")))))</f>
        <v/>
      </c>
      <c r="R14" s="19">
        <f>IF(B14="","",IF(COUNTIF(Zugangsdaten!$A$6:$A$205,B14)=0,"keine erfasst",IF(COUNTIFS(Zugangsdaten!$A$6:$A$205,B14,Zugangsdaten!$K$6:$K$205,"offen")&gt;0,COUNTIFS(Zugangsdaten!$A$6:$A$205,B14,Zugangsdaten!$K$6:$K$205,"offen")&amp;" offen","erledigt")))</f>
        <v/>
      </c>
      <c r="S14" s="19">
        <f>IF(B14="","",IF(G14&lt;&gt;"J","keine Personendaten",IF(OR(P14="auffällig",P14="nicht prüfbar"),"prüfen (Blatt Meldung)",IF(P14="offen","nach Logprüfung entscheiden","kein Hinweis, dokumentieren"))))</f>
        <v/>
      </c>
      <c r="T14" s="16">
        <f>IF(B14="","",IF(OR(L14="NICHT korrigiert",P14="auffällig"),"KRITISCH",IF(AND(OR(L14="korrigiert",L14="Backport belegt",L14="belegt durch Anbieter"),OR(M14="J",M14="nicht nötig"),OR(N14="J",N14="nicht nötig"),OR(P14="unauffällig",AND(P14="nicht prüfbar",R14="erledigt")),OR(R14="erledigt",R14="keine erfasst")),"ERLEDIGT","OFFEN")))</f>
        <v/>
      </c>
      <c r="U14" s="11" t="n"/>
    </row>
    <row r="15">
      <c r="A15" s="17">
        <f>IF(B15="","",ROW()-5)</f>
        <v/>
      </c>
      <c r="B15" s="11" t="n"/>
      <c r="C15" s="11" t="n"/>
      <c r="D15" s="11" t="n"/>
      <c r="E15" s="11" t="n"/>
      <c r="F15" s="11" t="n"/>
      <c r="G15" s="11" t="n"/>
      <c r="H15" s="15">
        <f>IF(B15="","",IF(AND(F15="J",G15="J"),1,IF(OR(F15="J",G15="J"),2,3)))</f>
        <v/>
      </c>
      <c r="I15" s="18" t="n"/>
      <c r="J15" s="18" t="n"/>
      <c r="K15" s="11" t="n"/>
      <c r="L15" s="16">
        <f>IF(B15="","",IF(J15="",IF(OR(K15="Backport Distribution",K15="Bestätigung Anbieter schriftlich"),"belegt durch Anbieter","Version eintragen"),IFERROR(IF(VALUE(MID(J15,FIND(".",J15,3)+1,4))&gt;=VLOOKUP(LEFT(J15,3),Fix,2,FALSE),"korrigiert",IF(OR(K15="Backport Distribution",K15="Bestätigung Anbieter schriftlich"),"Backport belegt","NICHT korrigiert")),IF(OR(K15="Backport Distribution",K15="Bestätigung Anbieter schriftlich"),"Backport belegt","Version prüfen"))))</f>
        <v/>
      </c>
      <c r="M15" s="11" t="n"/>
      <c r="N15" s="11" t="n"/>
      <c r="O15" s="12" t="n"/>
      <c r="P15" s="16">
        <f>IF(B15="","",IF(COUNTIFS(Logpruefung!$A$6:$A$205,B15,Logpruefung!$I$6:$I$205,"auffällig")&gt;0,"auffällig",IF(COUNTIFS(Logpruefung!$A$6:$A$205,B15,Logpruefung!$I$6:$I$205,"nicht prüfbar")&gt;0,"nicht prüfbar",IF(COUNTIFS(Logpruefung!$A$6:$A$205,B15,Logpruefung!$I$6:$I$205,"unauffällig")+COUNTIFS(Logpruefung!$A$6:$A$205,B15,Logpruefung!$I$6:$I$205,"vom Anbieter bestätigt unauffällig")&gt;0,"unauffällig","offen"))))</f>
        <v/>
      </c>
      <c r="Q15" s="19">
        <f>IF(B15="","",IF(D15="SaaS-Anbieter","beim Anbieter (Blatt SaaS_Anbieter)",IF(O15="","Protokolle anfordern",IF(O15&lt;=LogStart,"ab "&amp;TEXT(LogStart,"DD.MM.YYYY")&amp;" vorhanden","Lücke: erst ab "&amp;TEXT(O15,"DD.MM.YYYY")))))</f>
        <v/>
      </c>
      <c r="R15" s="19">
        <f>IF(B15="","",IF(COUNTIF(Zugangsdaten!$A$6:$A$205,B15)=0,"keine erfasst",IF(COUNTIFS(Zugangsdaten!$A$6:$A$205,B15,Zugangsdaten!$K$6:$K$205,"offen")&gt;0,COUNTIFS(Zugangsdaten!$A$6:$A$205,B15,Zugangsdaten!$K$6:$K$205,"offen")&amp;" offen","erledigt")))</f>
        <v/>
      </c>
      <c r="S15" s="19">
        <f>IF(B15="","",IF(G15&lt;&gt;"J","keine Personendaten",IF(OR(P15="auffällig",P15="nicht prüfbar"),"prüfen (Blatt Meldung)",IF(P15="offen","nach Logprüfung entscheiden","kein Hinweis, dokumentieren"))))</f>
        <v/>
      </c>
      <c r="T15" s="16">
        <f>IF(B15="","",IF(OR(L15="NICHT korrigiert",P15="auffällig"),"KRITISCH",IF(AND(OR(L15="korrigiert",L15="Backport belegt",L15="belegt durch Anbieter"),OR(M15="J",M15="nicht nötig"),OR(N15="J",N15="nicht nötig"),OR(P15="unauffällig",AND(P15="nicht prüfbar",R15="erledigt")),OR(R15="erledigt",R15="keine erfasst")),"ERLEDIGT","OFFEN")))</f>
        <v/>
      </c>
      <c r="U15" s="11" t="n"/>
    </row>
    <row r="16">
      <c r="A16" s="17">
        <f>IF(B16="","",ROW()-5)</f>
        <v/>
      </c>
      <c r="B16" s="11" t="n"/>
      <c r="C16" s="11" t="n"/>
      <c r="D16" s="11" t="n"/>
      <c r="E16" s="11" t="n"/>
      <c r="F16" s="11" t="n"/>
      <c r="G16" s="11" t="n"/>
      <c r="H16" s="15">
        <f>IF(B16="","",IF(AND(F16="J",G16="J"),1,IF(OR(F16="J",G16="J"),2,3)))</f>
        <v/>
      </c>
      <c r="I16" s="18" t="n"/>
      <c r="J16" s="18" t="n"/>
      <c r="K16" s="11" t="n"/>
      <c r="L16" s="16">
        <f>IF(B16="","",IF(J16="",IF(OR(K16="Backport Distribution",K16="Bestätigung Anbieter schriftlich"),"belegt durch Anbieter","Version eintragen"),IFERROR(IF(VALUE(MID(J16,FIND(".",J16,3)+1,4))&gt;=VLOOKUP(LEFT(J16,3),Fix,2,FALSE),"korrigiert",IF(OR(K16="Backport Distribution",K16="Bestätigung Anbieter schriftlich"),"Backport belegt","NICHT korrigiert")),IF(OR(K16="Backport Distribution",K16="Bestätigung Anbieter schriftlich"),"Backport belegt","Version prüfen"))))</f>
        <v/>
      </c>
      <c r="M16" s="11" t="n"/>
      <c r="N16" s="11" t="n"/>
      <c r="O16" s="12" t="n"/>
      <c r="P16" s="16">
        <f>IF(B16="","",IF(COUNTIFS(Logpruefung!$A$6:$A$205,B16,Logpruefung!$I$6:$I$205,"auffällig")&gt;0,"auffällig",IF(COUNTIFS(Logpruefung!$A$6:$A$205,B16,Logpruefung!$I$6:$I$205,"nicht prüfbar")&gt;0,"nicht prüfbar",IF(COUNTIFS(Logpruefung!$A$6:$A$205,B16,Logpruefung!$I$6:$I$205,"unauffällig")+COUNTIFS(Logpruefung!$A$6:$A$205,B16,Logpruefung!$I$6:$I$205,"vom Anbieter bestätigt unauffällig")&gt;0,"unauffällig","offen"))))</f>
        <v/>
      </c>
      <c r="Q16" s="19">
        <f>IF(B16="","",IF(D16="SaaS-Anbieter","beim Anbieter (Blatt SaaS_Anbieter)",IF(O16="","Protokolle anfordern",IF(O16&lt;=LogStart,"ab "&amp;TEXT(LogStart,"DD.MM.YYYY")&amp;" vorhanden","Lücke: erst ab "&amp;TEXT(O16,"DD.MM.YYYY")))))</f>
        <v/>
      </c>
      <c r="R16" s="19">
        <f>IF(B16="","",IF(COUNTIF(Zugangsdaten!$A$6:$A$205,B16)=0,"keine erfasst",IF(COUNTIFS(Zugangsdaten!$A$6:$A$205,B16,Zugangsdaten!$K$6:$K$205,"offen")&gt;0,COUNTIFS(Zugangsdaten!$A$6:$A$205,B16,Zugangsdaten!$K$6:$K$205,"offen")&amp;" offen","erledigt")))</f>
        <v/>
      </c>
      <c r="S16" s="19">
        <f>IF(B16="","",IF(G16&lt;&gt;"J","keine Personendaten",IF(OR(P16="auffällig",P16="nicht prüfbar"),"prüfen (Blatt Meldung)",IF(P16="offen","nach Logprüfung entscheiden","kein Hinweis, dokumentieren"))))</f>
        <v/>
      </c>
      <c r="T16" s="16">
        <f>IF(B16="","",IF(OR(L16="NICHT korrigiert",P16="auffällig"),"KRITISCH",IF(AND(OR(L16="korrigiert",L16="Backport belegt",L16="belegt durch Anbieter"),OR(M16="J",M16="nicht nötig"),OR(N16="J",N16="nicht nötig"),OR(P16="unauffällig",AND(P16="nicht prüfbar",R16="erledigt")),OR(R16="erledigt",R16="keine erfasst")),"ERLEDIGT","OFFEN")))</f>
        <v/>
      </c>
      <c r="U16" s="11" t="n"/>
    </row>
    <row r="17">
      <c r="A17" s="17">
        <f>IF(B17="","",ROW()-5)</f>
        <v/>
      </c>
      <c r="B17" s="11" t="n"/>
      <c r="C17" s="11" t="n"/>
      <c r="D17" s="11" t="n"/>
      <c r="E17" s="11" t="n"/>
      <c r="F17" s="11" t="n"/>
      <c r="G17" s="11" t="n"/>
      <c r="H17" s="15">
        <f>IF(B17="","",IF(AND(F17="J",G17="J"),1,IF(OR(F17="J",G17="J"),2,3)))</f>
        <v/>
      </c>
      <c r="I17" s="18" t="n"/>
      <c r="J17" s="18" t="n"/>
      <c r="K17" s="11" t="n"/>
      <c r="L17" s="16">
        <f>IF(B17="","",IF(J17="",IF(OR(K17="Backport Distribution",K17="Bestätigung Anbieter schriftlich"),"belegt durch Anbieter","Version eintragen"),IFERROR(IF(VALUE(MID(J17,FIND(".",J17,3)+1,4))&gt;=VLOOKUP(LEFT(J17,3),Fix,2,FALSE),"korrigiert",IF(OR(K17="Backport Distribution",K17="Bestätigung Anbieter schriftlich"),"Backport belegt","NICHT korrigiert")),IF(OR(K17="Backport Distribution",K17="Bestätigung Anbieter schriftlich"),"Backport belegt","Version prüfen"))))</f>
        <v/>
      </c>
      <c r="M17" s="11" t="n"/>
      <c r="N17" s="11" t="n"/>
      <c r="O17" s="12" t="n"/>
      <c r="P17" s="16">
        <f>IF(B17="","",IF(COUNTIFS(Logpruefung!$A$6:$A$205,B17,Logpruefung!$I$6:$I$205,"auffällig")&gt;0,"auffällig",IF(COUNTIFS(Logpruefung!$A$6:$A$205,B17,Logpruefung!$I$6:$I$205,"nicht prüfbar")&gt;0,"nicht prüfbar",IF(COUNTIFS(Logpruefung!$A$6:$A$205,B17,Logpruefung!$I$6:$I$205,"unauffällig")+COUNTIFS(Logpruefung!$A$6:$A$205,B17,Logpruefung!$I$6:$I$205,"vom Anbieter bestätigt unauffällig")&gt;0,"unauffällig","offen"))))</f>
        <v/>
      </c>
      <c r="Q17" s="19">
        <f>IF(B17="","",IF(D17="SaaS-Anbieter","beim Anbieter (Blatt SaaS_Anbieter)",IF(O17="","Protokolle anfordern",IF(O17&lt;=LogStart,"ab "&amp;TEXT(LogStart,"DD.MM.YYYY")&amp;" vorhanden","Lücke: erst ab "&amp;TEXT(O17,"DD.MM.YYYY")))))</f>
        <v/>
      </c>
      <c r="R17" s="19">
        <f>IF(B17="","",IF(COUNTIF(Zugangsdaten!$A$6:$A$205,B17)=0,"keine erfasst",IF(COUNTIFS(Zugangsdaten!$A$6:$A$205,B17,Zugangsdaten!$K$6:$K$205,"offen")&gt;0,COUNTIFS(Zugangsdaten!$A$6:$A$205,B17,Zugangsdaten!$K$6:$K$205,"offen")&amp;" offen","erledigt")))</f>
        <v/>
      </c>
      <c r="S17" s="19">
        <f>IF(B17="","",IF(G17&lt;&gt;"J","keine Personendaten",IF(OR(P17="auffällig",P17="nicht prüfbar"),"prüfen (Blatt Meldung)",IF(P17="offen","nach Logprüfung entscheiden","kein Hinweis, dokumentieren"))))</f>
        <v/>
      </c>
      <c r="T17" s="16">
        <f>IF(B17="","",IF(OR(L17="NICHT korrigiert",P17="auffällig"),"KRITISCH",IF(AND(OR(L17="korrigiert",L17="Backport belegt",L17="belegt durch Anbieter"),OR(M17="J",M17="nicht nötig"),OR(N17="J",N17="nicht nötig"),OR(P17="unauffällig",AND(P17="nicht prüfbar",R17="erledigt")),OR(R17="erledigt",R17="keine erfasst")),"ERLEDIGT","OFFEN")))</f>
        <v/>
      </c>
      <c r="U17" s="11" t="n"/>
    </row>
    <row r="18">
      <c r="A18" s="17">
        <f>IF(B18="","",ROW()-5)</f>
        <v/>
      </c>
      <c r="B18" s="11" t="n"/>
      <c r="C18" s="11" t="n"/>
      <c r="D18" s="11" t="n"/>
      <c r="E18" s="11" t="n"/>
      <c r="F18" s="11" t="n"/>
      <c r="G18" s="11" t="n"/>
      <c r="H18" s="15">
        <f>IF(B18="","",IF(AND(F18="J",G18="J"),1,IF(OR(F18="J",G18="J"),2,3)))</f>
        <v/>
      </c>
      <c r="I18" s="18" t="n"/>
      <c r="J18" s="18" t="n"/>
      <c r="K18" s="11" t="n"/>
      <c r="L18" s="16">
        <f>IF(B18="","",IF(J18="",IF(OR(K18="Backport Distribution",K18="Bestätigung Anbieter schriftlich"),"belegt durch Anbieter","Version eintragen"),IFERROR(IF(VALUE(MID(J18,FIND(".",J18,3)+1,4))&gt;=VLOOKUP(LEFT(J18,3),Fix,2,FALSE),"korrigiert",IF(OR(K18="Backport Distribution",K18="Bestätigung Anbieter schriftlich"),"Backport belegt","NICHT korrigiert")),IF(OR(K18="Backport Distribution",K18="Bestätigung Anbieter schriftlich"),"Backport belegt","Version prüfen"))))</f>
        <v/>
      </c>
      <c r="M18" s="11" t="n"/>
      <c r="N18" s="11" t="n"/>
      <c r="O18" s="12" t="n"/>
      <c r="P18" s="16">
        <f>IF(B18="","",IF(COUNTIFS(Logpruefung!$A$6:$A$205,B18,Logpruefung!$I$6:$I$205,"auffällig")&gt;0,"auffällig",IF(COUNTIFS(Logpruefung!$A$6:$A$205,B18,Logpruefung!$I$6:$I$205,"nicht prüfbar")&gt;0,"nicht prüfbar",IF(COUNTIFS(Logpruefung!$A$6:$A$205,B18,Logpruefung!$I$6:$I$205,"unauffällig")+COUNTIFS(Logpruefung!$A$6:$A$205,B18,Logpruefung!$I$6:$I$205,"vom Anbieter bestätigt unauffällig")&gt;0,"unauffällig","offen"))))</f>
        <v/>
      </c>
      <c r="Q18" s="19">
        <f>IF(B18="","",IF(D18="SaaS-Anbieter","beim Anbieter (Blatt SaaS_Anbieter)",IF(O18="","Protokolle anfordern",IF(O18&lt;=LogStart,"ab "&amp;TEXT(LogStart,"DD.MM.YYYY")&amp;" vorhanden","Lücke: erst ab "&amp;TEXT(O18,"DD.MM.YYYY")))))</f>
        <v/>
      </c>
      <c r="R18" s="19">
        <f>IF(B18="","",IF(COUNTIF(Zugangsdaten!$A$6:$A$205,B18)=0,"keine erfasst",IF(COUNTIFS(Zugangsdaten!$A$6:$A$205,B18,Zugangsdaten!$K$6:$K$205,"offen")&gt;0,COUNTIFS(Zugangsdaten!$A$6:$A$205,B18,Zugangsdaten!$K$6:$K$205,"offen")&amp;" offen","erledigt")))</f>
        <v/>
      </c>
      <c r="S18" s="19">
        <f>IF(B18="","",IF(G18&lt;&gt;"J","keine Personendaten",IF(OR(P18="auffällig",P18="nicht prüfbar"),"prüfen (Blatt Meldung)",IF(P18="offen","nach Logprüfung entscheiden","kein Hinweis, dokumentieren"))))</f>
        <v/>
      </c>
      <c r="T18" s="16">
        <f>IF(B18="","",IF(OR(L18="NICHT korrigiert",P18="auffällig"),"KRITISCH",IF(AND(OR(L18="korrigiert",L18="Backport belegt",L18="belegt durch Anbieter"),OR(M18="J",M18="nicht nötig"),OR(N18="J",N18="nicht nötig"),OR(P18="unauffällig",AND(P18="nicht prüfbar",R18="erledigt")),OR(R18="erledigt",R18="keine erfasst")),"ERLEDIGT","OFFEN")))</f>
        <v/>
      </c>
      <c r="U18" s="11" t="n"/>
    </row>
    <row r="19">
      <c r="A19" s="17">
        <f>IF(B19="","",ROW()-5)</f>
        <v/>
      </c>
      <c r="B19" s="11" t="n"/>
      <c r="C19" s="11" t="n"/>
      <c r="D19" s="11" t="n"/>
      <c r="E19" s="11" t="n"/>
      <c r="F19" s="11" t="n"/>
      <c r="G19" s="11" t="n"/>
      <c r="H19" s="15">
        <f>IF(B19="","",IF(AND(F19="J",G19="J"),1,IF(OR(F19="J",G19="J"),2,3)))</f>
        <v/>
      </c>
      <c r="I19" s="18" t="n"/>
      <c r="J19" s="18" t="n"/>
      <c r="K19" s="11" t="n"/>
      <c r="L19" s="16">
        <f>IF(B19="","",IF(J19="",IF(OR(K19="Backport Distribution",K19="Bestätigung Anbieter schriftlich"),"belegt durch Anbieter","Version eintragen"),IFERROR(IF(VALUE(MID(J19,FIND(".",J19,3)+1,4))&gt;=VLOOKUP(LEFT(J19,3),Fix,2,FALSE),"korrigiert",IF(OR(K19="Backport Distribution",K19="Bestätigung Anbieter schriftlich"),"Backport belegt","NICHT korrigiert")),IF(OR(K19="Backport Distribution",K19="Bestätigung Anbieter schriftlich"),"Backport belegt","Version prüfen"))))</f>
        <v/>
      </c>
      <c r="M19" s="11" t="n"/>
      <c r="N19" s="11" t="n"/>
      <c r="O19" s="12" t="n"/>
      <c r="P19" s="16">
        <f>IF(B19="","",IF(COUNTIFS(Logpruefung!$A$6:$A$205,B19,Logpruefung!$I$6:$I$205,"auffällig")&gt;0,"auffällig",IF(COUNTIFS(Logpruefung!$A$6:$A$205,B19,Logpruefung!$I$6:$I$205,"nicht prüfbar")&gt;0,"nicht prüfbar",IF(COUNTIFS(Logpruefung!$A$6:$A$205,B19,Logpruefung!$I$6:$I$205,"unauffällig")+COUNTIFS(Logpruefung!$A$6:$A$205,B19,Logpruefung!$I$6:$I$205,"vom Anbieter bestätigt unauffällig")&gt;0,"unauffällig","offen"))))</f>
        <v/>
      </c>
      <c r="Q19" s="19">
        <f>IF(B19="","",IF(D19="SaaS-Anbieter","beim Anbieter (Blatt SaaS_Anbieter)",IF(O19="","Protokolle anfordern",IF(O19&lt;=LogStart,"ab "&amp;TEXT(LogStart,"DD.MM.YYYY")&amp;" vorhanden","Lücke: erst ab "&amp;TEXT(O19,"DD.MM.YYYY")))))</f>
        <v/>
      </c>
      <c r="R19" s="19">
        <f>IF(B19="","",IF(COUNTIF(Zugangsdaten!$A$6:$A$205,B19)=0,"keine erfasst",IF(COUNTIFS(Zugangsdaten!$A$6:$A$205,B19,Zugangsdaten!$K$6:$K$205,"offen")&gt;0,COUNTIFS(Zugangsdaten!$A$6:$A$205,B19,Zugangsdaten!$K$6:$K$205,"offen")&amp;" offen","erledigt")))</f>
        <v/>
      </c>
      <c r="S19" s="19">
        <f>IF(B19="","",IF(G19&lt;&gt;"J","keine Personendaten",IF(OR(P19="auffällig",P19="nicht prüfbar"),"prüfen (Blatt Meldung)",IF(P19="offen","nach Logprüfung entscheiden","kein Hinweis, dokumentieren"))))</f>
        <v/>
      </c>
      <c r="T19" s="16">
        <f>IF(B19="","",IF(OR(L19="NICHT korrigiert",P19="auffällig"),"KRITISCH",IF(AND(OR(L19="korrigiert",L19="Backport belegt",L19="belegt durch Anbieter"),OR(M19="J",M19="nicht nötig"),OR(N19="J",N19="nicht nötig"),OR(P19="unauffällig",AND(P19="nicht prüfbar",R19="erledigt")),OR(R19="erledigt",R19="keine erfasst")),"ERLEDIGT","OFFEN")))</f>
        <v/>
      </c>
      <c r="U19" s="11" t="n"/>
    </row>
    <row r="20">
      <c r="A20" s="17">
        <f>IF(B20="","",ROW()-5)</f>
        <v/>
      </c>
      <c r="B20" s="11" t="n"/>
      <c r="C20" s="11" t="n"/>
      <c r="D20" s="11" t="n"/>
      <c r="E20" s="11" t="n"/>
      <c r="F20" s="11" t="n"/>
      <c r="G20" s="11" t="n"/>
      <c r="H20" s="15">
        <f>IF(B20="","",IF(AND(F20="J",G20="J"),1,IF(OR(F20="J",G20="J"),2,3)))</f>
        <v/>
      </c>
      <c r="I20" s="18" t="n"/>
      <c r="J20" s="18" t="n"/>
      <c r="K20" s="11" t="n"/>
      <c r="L20" s="16">
        <f>IF(B20="","",IF(J20="",IF(OR(K20="Backport Distribution",K20="Bestätigung Anbieter schriftlich"),"belegt durch Anbieter","Version eintragen"),IFERROR(IF(VALUE(MID(J20,FIND(".",J20,3)+1,4))&gt;=VLOOKUP(LEFT(J20,3),Fix,2,FALSE),"korrigiert",IF(OR(K20="Backport Distribution",K20="Bestätigung Anbieter schriftlich"),"Backport belegt","NICHT korrigiert")),IF(OR(K20="Backport Distribution",K20="Bestätigung Anbieter schriftlich"),"Backport belegt","Version prüfen"))))</f>
        <v/>
      </c>
      <c r="M20" s="11" t="n"/>
      <c r="N20" s="11" t="n"/>
      <c r="O20" s="12" t="n"/>
      <c r="P20" s="16">
        <f>IF(B20="","",IF(COUNTIFS(Logpruefung!$A$6:$A$205,B20,Logpruefung!$I$6:$I$205,"auffällig")&gt;0,"auffällig",IF(COUNTIFS(Logpruefung!$A$6:$A$205,B20,Logpruefung!$I$6:$I$205,"nicht prüfbar")&gt;0,"nicht prüfbar",IF(COUNTIFS(Logpruefung!$A$6:$A$205,B20,Logpruefung!$I$6:$I$205,"unauffällig")+COUNTIFS(Logpruefung!$A$6:$A$205,B20,Logpruefung!$I$6:$I$205,"vom Anbieter bestätigt unauffällig")&gt;0,"unauffällig","offen"))))</f>
        <v/>
      </c>
      <c r="Q20" s="19">
        <f>IF(B20="","",IF(D20="SaaS-Anbieter","beim Anbieter (Blatt SaaS_Anbieter)",IF(O20="","Protokolle anfordern",IF(O20&lt;=LogStart,"ab "&amp;TEXT(LogStart,"DD.MM.YYYY")&amp;" vorhanden","Lücke: erst ab "&amp;TEXT(O20,"DD.MM.YYYY")))))</f>
        <v/>
      </c>
      <c r="R20" s="19">
        <f>IF(B20="","",IF(COUNTIF(Zugangsdaten!$A$6:$A$205,B20)=0,"keine erfasst",IF(COUNTIFS(Zugangsdaten!$A$6:$A$205,B20,Zugangsdaten!$K$6:$K$205,"offen")&gt;0,COUNTIFS(Zugangsdaten!$A$6:$A$205,B20,Zugangsdaten!$K$6:$K$205,"offen")&amp;" offen","erledigt")))</f>
        <v/>
      </c>
      <c r="S20" s="19">
        <f>IF(B20="","",IF(G20&lt;&gt;"J","keine Personendaten",IF(OR(P20="auffällig",P20="nicht prüfbar"),"prüfen (Blatt Meldung)",IF(P20="offen","nach Logprüfung entscheiden","kein Hinweis, dokumentieren"))))</f>
        <v/>
      </c>
      <c r="T20" s="16">
        <f>IF(B20="","",IF(OR(L20="NICHT korrigiert",P20="auffällig"),"KRITISCH",IF(AND(OR(L20="korrigiert",L20="Backport belegt",L20="belegt durch Anbieter"),OR(M20="J",M20="nicht nötig"),OR(N20="J",N20="nicht nötig"),OR(P20="unauffällig",AND(P20="nicht prüfbar",R20="erledigt")),OR(R20="erledigt",R20="keine erfasst")),"ERLEDIGT","OFFEN")))</f>
        <v/>
      </c>
      <c r="U20" s="11" t="n"/>
    </row>
    <row r="21">
      <c r="A21" s="17">
        <f>IF(B21="","",ROW()-5)</f>
        <v/>
      </c>
      <c r="B21" s="11" t="n"/>
      <c r="C21" s="11" t="n"/>
      <c r="D21" s="11" t="n"/>
      <c r="E21" s="11" t="n"/>
      <c r="F21" s="11" t="n"/>
      <c r="G21" s="11" t="n"/>
      <c r="H21" s="15">
        <f>IF(B21="","",IF(AND(F21="J",G21="J"),1,IF(OR(F21="J",G21="J"),2,3)))</f>
        <v/>
      </c>
      <c r="I21" s="18" t="n"/>
      <c r="J21" s="18" t="n"/>
      <c r="K21" s="11" t="n"/>
      <c r="L21" s="16">
        <f>IF(B21="","",IF(J21="",IF(OR(K21="Backport Distribution",K21="Bestätigung Anbieter schriftlich"),"belegt durch Anbieter","Version eintragen"),IFERROR(IF(VALUE(MID(J21,FIND(".",J21,3)+1,4))&gt;=VLOOKUP(LEFT(J21,3),Fix,2,FALSE),"korrigiert",IF(OR(K21="Backport Distribution",K21="Bestätigung Anbieter schriftlich"),"Backport belegt","NICHT korrigiert")),IF(OR(K21="Backport Distribution",K21="Bestätigung Anbieter schriftlich"),"Backport belegt","Version prüfen"))))</f>
        <v/>
      </c>
      <c r="M21" s="11" t="n"/>
      <c r="N21" s="11" t="n"/>
      <c r="O21" s="12" t="n"/>
      <c r="P21" s="16">
        <f>IF(B21="","",IF(COUNTIFS(Logpruefung!$A$6:$A$205,B21,Logpruefung!$I$6:$I$205,"auffällig")&gt;0,"auffällig",IF(COUNTIFS(Logpruefung!$A$6:$A$205,B21,Logpruefung!$I$6:$I$205,"nicht prüfbar")&gt;0,"nicht prüfbar",IF(COUNTIFS(Logpruefung!$A$6:$A$205,B21,Logpruefung!$I$6:$I$205,"unauffällig")+COUNTIFS(Logpruefung!$A$6:$A$205,B21,Logpruefung!$I$6:$I$205,"vom Anbieter bestätigt unauffällig")&gt;0,"unauffällig","offen"))))</f>
        <v/>
      </c>
      <c r="Q21" s="19">
        <f>IF(B21="","",IF(D21="SaaS-Anbieter","beim Anbieter (Blatt SaaS_Anbieter)",IF(O21="","Protokolle anfordern",IF(O21&lt;=LogStart,"ab "&amp;TEXT(LogStart,"DD.MM.YYYY")&amp;" vorhanden","Lücke: erst ab "&amp;TEXT(O21,"DD.MM.YYYY")))))</f>
        <v/>
      </c>
      <c r="R21" s="19">
        <f>IF(B21="","",IF(COUNTIF(Zugangsdaten!$A$6:$A$205,B21)=0,"keine erfasst",IF(COUNTIFS(Zugangsdaten!$A$6:$A$205,B21,Zugangsdaten!$K$6:$K$205,"offen")&gt;0,COUNTIFS(Zugangsdaten!$A$6:$A$205,B21,Zugangsdaten!$K$6:$K$205,"offen")&amp;" offen","erledigt")))</f>
        <v/>
      </c>
      <c r="S21" s="19">
        <f>IF(B21="","",IF(G21&lt;&gt;"J","keine Personendaten",IF(OR(P21="auffällig",P21="nicht prüfbar"),"prüfen (Blatt Meldung)",IF(P21="offen","nach Logprüfung entscheiden","kein Hinweis, dokumentieren"))))</f>
        <v/>
      </c>
      <c r="T21" s="16">
        <f>IF(B21="","",IF(OR(L21="NICHT korrigiert",P21="auffällig"),"KRITISCH",IF(AND(OR(L21="korrigiert",L21="Backport belegt",L21="belegt durch Anbieter"),OR(M21="J",M21="nicht nötig"),OR(N21="J",N21="nicht nötig"),OR(P21="unauffällig",AND(P21="nicht prüfbar",R21="erledigt")),OR(R21="erledigt",R21="keine erfasst")),"ERLEDIGT","OFFEN")))</f>
        <v/>
      </c>
      <c r="U21" s="11" t="n"/>
    </row>
    <row r="22">
      <c r="A22" s="17">
        <f>IF(B22="","",ROW()-5)</f>
        <v/>
      </c>
      <c r="B22" s="11" t="n"/>
      <c r="C22" s="11" t="n"/>
      <c r="D22" s="11" t="n"/>
      <c r="E22" s="11" t="n"/>
      <c r="F22" s="11" t="n"/>
      <c r="G22" s="11" t="n"/>
      <c r="H22" s="15">
        <f>IF(B22="","",IF(AND(F22="J",G22="J"),1,IF(OR(F22="J",G22="J"),2,3)))</f>
        <v/>
      </c>
      <c r="I22" s="18" t="n"/>
      <c r="J22" s="18" t="n"/>
      <c r="K22" s="11" t="n"/>
      <c r="L22" s="16">
        <f>IF(B22="","",IF(J22="",IF(OR(K22="Backport Distribution",K22="Bestätigung Anbieter schriftlich"),"belegt durch Anbieter","Version eintragen"),IFERROR(IF(VALUE(MID(J22,FIND(".",J22,3)+1,4))&gt;=VLOOKUP(LEFT(J22,3),Fix,2,FALSE),"korrigiert",IF(OR(K22="Backport Distribution",K22="Bestätigung Anbieter schriftlich"),"Backport belegt","NICHT korrigiert")),IF(OR(K22="Backport Distribution",K22="Bestätigung Anbieter schriftlich"),"Backport belegt","Version prüfen"))))</f>
        <v/>
      </c>
      <c r="M22" s="11" t="n"/>
      <c r="N22" s="11" t="n"/>
      <c r="O22" s="12" t="n"/>
      <c r="P22" s="16">
        <f>IF(B22="","",IF(COUNTIFS(Logpruefung!$A$6:$A$205,B22,Logpruefung!$I$6:$I$205,"auffällig")&gt;0,"auffällig",IF(COUNTIFS(Logpruefung!$A$6:$A$205,B22,Logpruefung!$I$6:$I$205,"nicht prüfbar")&gt;0,"nicht prüfbar",IF(COUNTIFS(Logpruefung!$A$6:$A$205,B22,Logpruefung!$I$6:$I$205,"unauffällig")+COUNTIFS(Logpruefung!$A$6:$A$205,B22,Logpruefung!$I$6:$I$205,"vom Anbieter bestätigt unauffällig")&gt;0,"unauffällig","offen"))))</f>
        <v/>
      </c>
      <c r="Q22" s="19">
        <f>IF(B22="","",IF(D22="SaaS-Anbieter","beim Anbieter (Blatt SaaS_Anbieter)",IF(O22="","Protokolle anfordern",IF(O22&lt;=LogStart,"ab "&amp;TEXT(LogStart,"DD.MM.YYYY")&amp;" vorhanden","Lücke: erst ab "&amp;TEXT(O22,"DD.MM.YYYY")))))</f>
        <v/>
      </c>
      <c r="R22" s="19">
        <f>IF(B22="","",IF(COUNTIF(Zugangsdaten!$A$6:$A$205,B22)=0,"keine erfasst",IF(COUNTIFS(Zugangsdaten!$A$6:$A$205,B22,Zugangsdaten!$K$6:$K$205,"offen")&gt;0,COUNTIFS(Zugangsdaten!$A$6:$A$205,B22,Zugangsdaten!$K$6:$K$205,"offen")&amp;" offen","erledigt")))</f>
        <v/>
      </c>
      <c r="S22" s="19">
        <f>IF(B22="","",IF(G22&lt;&gt;"J","keine Personendaten",IF(OR(P22="auffällig",P22="nicht prüfbar"),"prüfen (Blatt Meldung)",IF(P22="offen","nach Logprüfung entscheiden","kein Hinweis, dokumentieren"))))</f>
        <v/>
      </c>
      <c r="T22" s="16">
        <f>IF(B22="","",IF(OR(L22="NICHT korrigiert",P22="auffällig"),"KRITISCH",IF(AND(OR(L22="korrigiert",L22="Backport belegt",L22="belegt durch Anbieter"),OR(M22="J",M22="nicht nötig"),OR(N22="J",N22="nicht nötig"),OR(P22="unauffällig",AND(P22="nicht prüfbar",R22="erledigt")),OR(R22="erledigt",R22="keine erfasst")),"ERLEDIGT","OFFEN")))</f>
        <v/>
      </c>
      <c r="U22" s="11" t="n"/>
    </row>
    <row r="23">
      <c r="A23" s="17">
        <f>IF(B23="","",ROW()-5)</f>
        <v/>
      </c>
      <c r="B23" s="11" t="n"/>
      <c r="C23" s="11" t="n"/>
      <c r="D23" s="11" t="n"/>
      <c r="E23" s="11" t="n"/>
      <c r="F23" s="11" t="n"/>
      <c r="G23" s="11" t="n"/>
      <c r="H23" s="15">
        <f>IF(B23="","",IF(AND(F23="J",G23="J"),1,IF(OR(F23="J",G23="J"),2,3)))</f>
        <v/>
      </c>
      <c r="I23" s="18" t="n"/>
      <c r="J23" s="18" t="n"/>
      <c r="K23" s="11" t="n"/>
      <c r="L23" s="16">
        <f>IF(B23="","",IF(J23="",IF(OR(K23="Backport Distribution",K23="Bestätigung Anbieter schriftlich"),"belegt durch Anbieter","Version eintragen"),IFERROR(IF(VALUE(MID(J23,FIND(".",J23,3)+1,4))&gt;=VLOOKUP(LEFT(J23,3),Fix,2,FALSE),"korrigiert",IF(OR(K23="Backport Distribution",K23="Bestätigung Anbieter schriftlich"),"Backport belegt","NICHT korrigiert")),IF(OR(K23="Backport Distribution",K23="Bestätigung Anbieter schriftlich"),"Backport belegt","Version prüfen"))))</f>
        <v/>
      </c>
      <c r="M23" s="11" t="n"/>
      <c r="N23" s="11" t="n"/>
      <c r="O23" s="12" t="n"/>
      <c r="P23" s="16">
        <f>IF(B23="","",IF(COUNTIFS(Logpruefung!$A$6:$A$205,B23,Logpruefung!$I$6:$I$205,"auffällig")&gt;0,"auffällig",IF(COUNTIFS(Logpruefung!$A$6:$A$205,B23,Logpruefung!$I$6:$I$205,"nicht prüfbar")&gt;0,"nicht prüfbar",IF(COUNTIFS(Logpruefung!$A$6:$A$205,B23,Logpruefung!$I$6:$I$205,"unauffällig")+COUNTIFS(Logpruefung!$A$6:$A$205,B23,Logpruefung!$I$6:$I$205,"vom Anbieter bestätigt unauffällig")&gt;0,"unauffällig","offen"))))</f>
        <v/>
      </c>
      <c r="Q23" s="19">
        <f>IF(B23="","",IF(D23="SaaS-Anbieter","beim Anbieter (Blatt SaaS_Anbieter)",IF(O23="","Protokolle anfordern",IF(O23&lt;=LogStart,"ab "&amp;TEXT(LogStart,"DD.MM.YYYY")&amp;" vorhanden","Lücke: erst ab "&amp;TEXT(O23,"DD.MM.YYYY")))))</f>
        <v/>
      </c>
      <c r="R23" s="19">
        <f>IF(B23="","",IF(COUNTIF(Zugangsdaten!$A$6:$A$205,B23)=0,"keine erfasst",IF(COUNTIFS(Zugangsdaten!$A$6:$A$205,B23,Zugangsdaten!$K$6:$K$205,"offen")&gt;0,COUNTIFS(Zugangsdaten!$A$6:$A$205,B23,Zugangsdaten!$K$6:$K$205,"offen")&amp;" offen","erledigt")))</f>
        <v/>
      </c>
      <c r="S23" s="19">
        <f>IF(B23="","",IF(G23&lt;&gt;"J","keine Personendaten",IF(OR(P23="auffällig",P23="nicht prüfbar"),"prüfen (Blatt Meldung)",IF(P23="offen","nach Logprüfung entscheiden","kein Hinweis, dokumentieren"))))</f>
        <v/>
      </c>
      <c r="T23" s="16">
        <f>IF(B23="","",IF(OR(L23="NICHT korrigiert",P23="auffällig"),"KRITISCH",IF(AND(OR(L23="korrigiert",L23="Backport belegt",L23="belegt durch Anbieter"),OR(M23="J",M23="nicht nötig"),OR(N23="J",N23="nicht nötig"),OR(P23="unauffällig",AND(P23="nicht prüfbar",R23="erledigt")),OR(R23="erledigt",R23="keine erfasst")),"ERLEDIGT","OFFEN")))</f>
        <v/>
      </c>
      <c r="U23" s="11" t="n"/>
    </row>
    <row r="24">
      <c r="A24" s="17">
        <f>IF(B24="","",ROW()-5)</f>
        <v/>
      </c>
      <c r="B24" s="11" t="n"/>
      <c r="C24" s="11" t="n"/>
      <c r="D24" s="11" t="n"/>
      <c r="E24" s="11" t="n"/>
      <c r="F24" s="11" t="n"/>
      <c r="G24" s="11" t="n"/>
      <c r="H24" s="15">
        <f>IF(B24="","",IF(AND(F24="J",G24="J"),1,IF(OR(F24="J",G24="J"),2,3)))</f>
        <v/>
      </c>
      <c r="I24" s="18" t="n"/>
      <c r="J24" s="18" t="n"/>
      <c r="K24" s="11" t="n"/>
      <c r="L24" s="16">
        <f>IF(B24="","",IF(J24="",IF(OR(K24="Backport Distribution",K24="Bestätigung Anbieter schriftlich"),"belegt durch Anbieter","Version eintragen"),IFERROR(IF(VALUE(MID(J24,FIND(".",J24,3)+1,4))&gt;=VLOOKUP(LEFT(J24,3),Fix,2,FALSE),"korrigiert",IF(OR(K24="Backport Distribution",K24="Bestätigung Anbieter schriftlich"),"Backport belegt","NICHT korrigiert")),IF(OR(K24="Backport Distribution",K24="Bestätigung Anbieter schriftlich"),"Backport belegt","Version prüfen"))))</f>
        <v/>
      </c>
      <c r="M24" s="11" t="n"/>
      <c r="N24" s="11" t="n"/>
      <c r="O24" s="12" t="n"/>
      <c r="P24" s="16">
        <f>IF(B24="","",IF(COUNTIFS(Logpruefung!$A$6:$A$205,B24,Logpruefung!$I$6:$I$205,"auffällig")&gt;0,"auffällig",IF(COUNTIFS(Logpruefung!$A$6:$A$205,B24,Logpruefung!$I$6:$I$205,"nicht prüfbar")&gt;0,"nicht prüfbar",IF(COUNTIFS(Logpruefung!$A$6:$A$205,B24,Logpruefung!$I$6:$I$205,"unauffällig")+COUNTIFS(Logpruefung!$A$6:$A$205,B24,Logpruefung!$I$6:$I$205,"vom Anbieter bestätigt unauffällig")&gt;0,"unauffällig","offen"))))</f>
        <v/>
      </c>
      <c r="Q24" s="19">
        <f>IF(B24="","",IF(D24="SaaS-Anbieter","beim Anbieter (Blatt SaaS_Anbieter)",IF(O24="","Protokolle anfordern",IF(O24&lt;=LogStart,"ab "&amp;TEXT(LogStart,"DD.MM.YYYY")&amp;" vorhanden","Lücke: erst ab "&amp;TEXT(O24,"DD.MM.YYYY")))))</f>
        <v/>
      </c>
      <c r="R24" s="19">
        <f>IF(B24="","",IF(COUNTIF(Zugangsdaten!$A$6:$A$205,B24)=0,"keine erfasst",IF(COUNTIFS(Zugangsdaten!$A$6:$A$205,B24,Zugangsdaten!$K$6:$K$205,"offen")&gt;0,COUNTIFS(Zugangsdaten!$A$6:$A$205,B24,Zugangsdaten!$K$6:$K$205,"offen")&amp;" offen","erledigt")))</f>
        <v/>
      </c>
      <c r="S24" s="19">
        <f>IF(B24="","",IF(G24&lt;&gt;"J","keine Personendaten",IF(OR(P24="auffällig",P24="nicht prüfbar"),"prüfen (Blatt Meldung)",IF(P24="offen","nach Logprüfung entscheiden","kein Hinweis, dokumentieren"))))</f>
        <v/>
      </c>
      <c r="T24" s="16">
        <f>IF(B24="","",IF(OR(L24="NICHT korrigiert",P24="auffällig"),"KRITISCH",IF(AND(OR(L24="korrigiert",L24="Backport belegt",L24="belegt durch Anbieter"),OR(M24="J",M24="nicht nötig"),OR(N24="J",N24="nicht nötig"),OR(P24="unauffällig",AND(P24="nicht prüfbar",R24="erledigt")),OR(R24="erledigt",R24="keine erfasst")),"ERLEDIGT","OFFEN")))</f>
        <v/>
      </c>
      <c r="U24" s="11" t="n"/>
    </row>
    <row r="25">
      <c r="A25" s="17">
        <f>IF(B25="","",ROW()-5)</f>
        <v/>
      </c>
      <c r="B25" s="11" t="n"/>
      <c r="C25" s="11" t="n"/>
      <c r="D25" s="11" t="n"/>
      <c r="E25" s="11" t="n"/>
      <c r="F25" s="11" t="n"/>
      <c r="G25" s="11" t="n"/>
      <c r="H25" s="15">
        <f>IF(B25="","",IF(AND(F25="J",G25="J"),1,IF(OR(F25="J",G25="J"),2,3)))</f>
        <v/>
      </c>
      <c r="I25" s="18" t="n"/>
      <c r="J25" s="18" t="n"/>
      <c r="K25" s="11" t="n"/>
      <c r="L25" s="16">
        <f>IF(B25="","",IF(J25="",IF(OR(K25="Backport Distribution",K25="Bestätigung Anbieter schriftlich"),"belegt durch Anbieter","Version eintragen"),IFERROR(IF(VALUE(MID(J25,FIND(".",J25,3)+1,4))&gt;=VLOOKUP(LEFT(J25,3),Fix,2,FALSE),"korrigiert",IF(OR(K25="Backport Distribution",K25="Bestätigung Anbieter schriftlich"),"Backport belegt","NICHT korrigiert")),IF(OR(K25="Backport Distribution",K25="Bestätigung Anbieter schriftlich"),"Backport belegt","Version prüfen"))))</f>
        <v/>
      </c>
      <c r="M25" s="11" t="n"/>
      <c r="N25" s="11" t="n"/>
      <c r="O25" s="12" t="n"/>
      <c r="P25" s="16">
        <f>IF(B25="","",IF(COUNTIFS(Logpruefung!$A$6:$A$205,B25,Logpruefung!$I$6:$I$205,"auffällig")&gt;0,"auffällig",IF(COUNTIFS(Logpruefung!$A$6:$A$205,B25,Logpruefung!$I$6:$I$205,"nicht prüfbar")&gt;0,"nicht prüfbar",IF(COUNTIFS(Logpruefung!$A$6:$A$205,B25,Logpruefung!$I$6:$I$205,"unauffällig")+COUNTIFS(Logpruefung!$A$6:$A$205,B25,Logpruefung!$I$6:$I$205,"vom Anbieter bestätigt unauffällig")&gt;0,"unauffällig","offen"))))</f>
        <v/>
      </c>
      <c r="Q25" s="19">
        <f>IF(B25="","",IF(D25="SaaS-Anbieter","beim Anbieter (Blatt SaaS_Anbieter)",IF(O25="","Protokolle anfordern",IF(O25&lt;=LogStart,"ab "&amp;TEXT(LogStart,"DD.MM.YYYY")&amp;" vorhanden","Lücke: erst ab "&amp;TEXT(O25,"DD.MM.YYYY")))))</f>
        <v/>
      </c>
      <c r="R25" s="19">
        <f>IF(B25="","",IF(COUNTIF(Zugangsdaten!$A$6:$A$205,B25)=0,"keine erfasst",IF(COUNTIFS(Zugangsdaten!$A$6:$A$205,B25,Zugangsdaten!$K$6:$K$205,"offen")&gt;0,COUNTIFS(Zugangsdaten!$A$6:$A$205,B25,Zugangsdaten!$K$6:$K$205,"offen")&amp;" offen","erledigt")))</f>
        <v/>
      </c>
      <c r="S25" s="19">
        <f>IF(B25="","",IF(G25&lt;&gt;"J","keine Personendaten",IF(OR(P25="auffällig",P25="nicht prüfbar"),"prüfen (Blatt Meldung)",IF(P25="offen","nach Logprüfung entscheiden","kein Hinweis, dokumentieren"))))</f>
        <v/>
      </c>
      <c r="T25" s="16">
        <f>IF(B25="","",IF(OR(L25="NICHT korrigiert",P25="auffällig"),"KRITISCH",IF(AND(OR(L25="korrigiert",L25="Backport belegt",L25="belegt durch Anbieter"),OR(M25="J",M25="nicht nötig"),OR(N25="J",N25="nicht nötig"),OR(P25="unauffällig",AND(P25="nicht prüfbar",R25="erledigt")),OR(R25="erledigt",R25="keine erfasst")),"ERLEDIGT","OFFEN")))</f>
        <v/>
      </c>
      <c r="U25" s="11" t="n"/>
    </row>
    <row r="26">
      <c r="A26" s="17">
        <f>IF(B26="","",ROW()-5)</f>
        <v/>
      </c>
      <c r="B26" s="11" t="n"/>
      <c r="C26" s="11" t="n"/>
      <c r="D26" s="11" t="n"/>
      <c r="E26" s="11" t="n"/>
      <c r="F26" s="11" t="n"/>
      <c r="G26" s="11" t="n"/>
      <c r="H26" s="15">
        <f>IF(B26="","",IF(AND(F26="J",G26="J"),1,IF(OR(F26="J",G26="J"),2,3)))</f>
        <v/>
      </c>
      <c r="I26" s="18" t="n"/>
      <c r="J26" s="18" t="n"/>
      <c r="K26" s="11" t="n"/>
      <c r="L26" s="16">
        <f>IF(B26="","",IF(J26="",IF(OR(K26="Backport Distribution",K26="Bestätigung Anbieter schriftlich"),"belegt durch Anbieter","Version eintragen"),IFERROR(IF(VALUE(MID(J26,FIND(".",J26,3)+1,4))&gt;=VLOOKUP(LEFT(J26,3),Fix,2,FALSE),"korrigiert",IF(OR(K26="Backport Distribution",K26="Bestätigung Anbieter schriftlich"),"Backport belegt","NICHT korrigiert")),IF(OR(K26="Backport Distribution",K26="Bestätigung Anbieter schriftlich"),"Backport belegt","Version prüfen"))))</f>
        <v/>
      </c>
      <c r="M26" s="11" t="n"/>
      <c r="N26" s="11" t="n"/>
      <c r="O26" s="12" t="n"/>
      <c r="P26" s="16">
        <f>IF(B26="","",IF(COUNTIFS(Logpruefung!$A$6:$A$205,B26,Logpruefung!$I$6:$I$205,"auffällig")&gt;0,"auffällig",IF(COUNTIFS(Logpruefung!$A$6:$A$205,B26,Logpruefung!$I$6:$I$205,"nicht prüfbar")&gt;0,"nicht prüfbar",IF(COUNTIFS(Logpruefung!$A$6:$A$205,B26,Logpruefung!$I$6:$I$205,"unauffällig")+COUNTIFS(Logpruefung!$A$6:$A$205,B26,Logpruefung!$I$6:$I$205,"vom Anbieter bestätigt unauffällig")&gt;0,"unauffällig","offen"))))</f>
        <v/>
      </c>
      <c r="Q26" s="19">
        <f>IF(B26="","",IF(D26="SaaS-Anbieter","beim Anbieter (Blatt SaaS_Anbieter)",IF(O26="","Protokolle anfordern",IF(O26&lt;=LogStart,"ab "&amp;TEXT(LogStart,"DD.MM.YYYY")&amp;" vorhanden","Lücke: erst ab "&amp;TEXT(O26,"DD.MM.YYYY")))))</f>
        <v/>
      </c>
      <c r="R26" s="19">
        <f>IF(B26="","",IF(COUNTIF(Zugangsdaten!$A$6:$A$205,B26)=0,"keine erfasst",IF(COUNTIFS(Zugangsdaten!$A$6:$A$205,B26,Zugangsdaten!$K$6:$K$205,"offen")&gt;0,COUNTIFS(Zugangsdaten!$A$6:$A$205,B26,Zugangsdaten!$K$6:$K$205,"offen")&amp;" offen","erledigt")))</f>
        <v/>
      </c>
      <c r="S26" s="19">
        <f>IF(B26="","",IF(G26&lt;&gt;"J","keine Personendaten",IF(OR(P26="auffällig",P26="nicht prüfbar"),"prüfen (Blatt Meldung)",IF(P26="offen","nach Logprüfung entscheiden","kein Hinweis, dokumentieren"))))</f>
        <v/>
      </c>
      <c r="T26" s="16">
        <f>IF(B26="","",IF(OR(L26="NICHT korrigiert",P26="auffällig"),"KRITISCH",IF(AND(OR(L26="korrigiert",L26="Backport belegt",L26="belegt durch Anbieter"),OR(M26="J",M26="nicht nötig"),OR(N26="J",N26="nicht nötig"),OR(P26="unauffällig",AND(P26="nicht prüfbar",R26="erledigt")),OR(R26="erledigt",R26="keine erfasst")),"ERLEDIGT","OFFEN")))</f>
        <v/>
      </c>
      <c r="U26" s="11" t="n"/>
    </row>
    <row r="27">
      <c r="A27" s="17">
        <f>IF(B27="","",ROW()-5)</f>
        <v/>
      </c>
      <c r="B27" s="11" t="n"/>
      <c r="C27" s="11" t="n"/>
      <c r="D27" s="11" t="n"/>
      <c r="E27" s="11" t="n"/>
      <c r="F27" s="11" t="n"/>
      <c r="G27" s="11" t="n"/>
      <c r="H27" s="15">
        <f>IF(B27="","",IF(AND(F27="J",G27="J"),1,IF(OR(F27="J",G27="J"),2,3)))</f>
        <v/>
      </c>
      <c r="I27" s="18" t="n"/>
      <c r="J27" s="18" t="n"/>
      <c r="K27" s="11" t="n"/>
      <c r="L27" s="16">
        <f>IF(B27="","",IF(J27="",IF(OR(K27="Backport Distribution",K27="Bestätigung Anbieter schriftlich"),"belegt durch Anbieter","Version eintragen"),IFERROR(IF(VALUE(MID(J27,FIND(".",J27,3)+1,4))&gt;=VLOOKUP(LEFT(J27,3),Fix,2,FALSE),"korrigiert",IF(OR(K27="Backport Distribution",K27="Bestätigung Anbieter schriftlich"),"Backport belegt","NICHT korrigiert")),IF(OR(K27="Backport Distribution",K27="Bestätigung Anbieter schriftlich"),"Backport belegt","Version prüfen"))))</f>
        <v/>
      </c>
      <c r="M27" s="11" t="n"/>
      <c r="N27" s="11" t="n"/>
      <c r="O27" s="12" t="n"/>
      <c r="P27" s="16">
        <f>IF(B27="","",IF(COUNTIFS(Logpruefung!$A$6:$A$205,B27,Logpruefung!$I$6:$I$205,"auffällig")&gt;0,"auffällig",IF(COUNTIFS(Logpruefung!$A$6:$A$205,B27,Logpruefung!$I$6:$I$205,"nicht prüfbar")&gt;0,"nicht prüfbar",IF(COUNTIFS(Logpruefung!$A$6:$A$205,B27,Logpruefung!$I$6:$I$205,"unauffällig")+COUNTIFS(Logpruefung!$A$6:$A$205,B27,Logpruefung!$I$6:$I$205,"vom Anbieter bestätigt unauffällig")&gt;0,"unauffällig","offen"))))</f>
        <v/>
      </c>
      <c r="Q27" s="19">
        <f>IF(B27="","",IF(D27="SaaS-Anbieter","beim Anbieter (Blatt SaaS_Anbieter)",IF(O27="","Protokolle anfordern",IF(O27&lt;=LogStart,"ab "&amp;TEXT(LogStart,"DD.MM.YYYY")&amp;" vorhanden","Lücke: erst ab "&amp;TEXT(O27,"DD.MM.YYYY")))))</f>
        <v/>
      </c>
      <c r="R27" s="19">
        <f>IF(B27="","",IF(COUNTIF(Zugangsdaten!$A$6:$A$205,B27)=0,"keine erfasst",IF(COUNTIFS(Zugangsdaten!$A$6:$A$205,B27,Zugangsdaten!$K$6:$K$205,"offen")&gt;0,COUNTIFS(Zugangsdaten!$A$6:$A$205,B27,Zugangsdaten!$K$6:$K$205,"offen")&amp;" offen","erledigt")))</f>
        <v/>
      </c>
      <c r="S27" s="19">
        <f>IF(B27="","",IF(G27&lt;&gt;"J","keine Personendaten",IF(OR(P27="auffällig",P27="nicht prüfbar"),"prüfen (Blatt Meldung)",IF(P27="offen","nach Logprüfung entscheiden","kein Hinweis, dokumentieren"))))</f>
        <v/>
      </c>
      <c r="T27" s="16">
        <f>IF(B27="","",IF(OR(L27="NICHT korrigiert",P27="auffällig"),"KRITISCH",IF(AND(OR(L27="korrigiert",L27="Backport belegt",L27="belegt durch Anbieter"),OR(M27="J",M27="nicht nötig"),OR(N27="J",N27="nicht nötig"),OR(P27="unauffällig",AND(P27="nicht prüfbar",R27="erledigt")),OR(R27="erledigt",R27="keine erfasst")),"ERLEDIGT","OFFEN")))</f>
        <v/>
      </c>
      <c r="U27" s="11" t="n"/>
    </row>
    <row r="28">
      <c r="A28" s="17">
        <f>IF(B28="","",ROW()-5)</f>
        <v/>
      </c>
      <c r="B28" s="11" t="n"/>
      <c r="C28" s="11" t="n"/>
      <c r="D28" s="11" t="n"/>
      <c r="E28" s="11" t="n"/>
      <c r="F28" s="11" t="n"/>
      <c r="G28" s="11" t="n"/>
      <c r="H28" s="15">
        <f>IF(B28="","",IF(AND(F28="J",G28="J"),1,IF(OR(F28="J",G28="J"),2,3)))</f>
        <v/>
      </c>
      <c r="I28" s="18" t="n"/>
      <c r="J28" s="18" t="n"/>
      <c r="K28" s="11" t="n"/>
      <c r="L28" s="16">
        <f>IF(B28="","",IF(J28="",IF(OR(K28="Backport Distribution",K28="Bestätigung Anbieter schriftlich"),"belegt durch Anbieter","Version eintragen"),IFERROR(IF(VALUE(MID(J28,FIND(".",J28,3)+1,4))&gt;=VLOOKUP(LEFT(J28,3),Fix,2,FALSE),"korrigiert",IF(OR(K28="Backport Distribution",K28="Bestätigung Anbieter schriftlich"),"Backport belegt","NICHT korrigiert")),IF(OR(K28="Backport Distribution",K28="Bestätigung Anbieter schriftlich"),"Backport belegt","Version prüfen"))))</f>
        <v/>
      </c>
      <c r="M28" s="11" t="n"/>
      <c r="N28" s="11" t="n"/>
      <c r="O28" s="12" t="n"/>
      <c r="P28" s="16">
        <f>IF(B28="","",IF(COUNTIFS(Logpruefung!$A$6:$A$205,B28,Logpruefung!$I$6:$I$205,"auffällig")&gt;0,"auffällig",IF(COUNTIFS(Logpruefung!$A$6:$A$205,B28,Logpruefung!$I$6:$I$205,"nicht prüfbar")&gt;0,"nicht prüfbar",IF(COUNTIFS(Logpruefung!$A$6:$A$205,B28,Logpruefung!$I$6:$I$205,"unauffällig")+COUNTIFS(Logpruefung!$A$6:$A$205,B28,Logpruefung!$I$6:$I$205,"vom Anbieter bestätigt unauffällig")&gt;0,"unauffällig","offen"))))</f>
        <v/>
      </c>
      <c r="Q28" s="19">
        <f>IF(B28="","",IF(D28="SaaS-Anbieter","beim Anbieter (Blatt SaaS_Anbieter)",IF(O28="","Protokolle anfordern",IF(O28&lt;=LogStart,"ab "&amp;TEXT(LogStart,"DD.MM.YYYY")&amp;" vorhanden","Lücke: erst ab "&amp;TEXT(O28,"DD.MM.YYYY")))))</f>
        <v/>
      </c>
      <c r="R28" s="19">
        <f>IF(B28="","",IF(COUNTIF(Zugangsdaten!$A$6:$A$205,B28)=0,"keine erfasst",IF(COUNTIFS(Zugangsdaten!$A$6:$A$205,B28,Zugangsdaten!$K$6:$K$205,"offen")&gt;0,COUNTIFS(Zugangsdaten!$A$6:$A$205,B28,Zugangsdaten!$K$6:$K$205,"offen")&amp;" offen","erledigt")))</f>
        <v/>
      </c>
      <c r="S28" s="19">
        <f>IF(B28="","",IF(G28&lt;&gt;"J","keine Personendaten",IF(OR(P28="auffällig",P28="nicht prüfbar"),"prüfen (Blatt Meldung)",IF(P28="offen","nach Logprüfung entscheiden","kein Hinweis, dokumentieren"))))</f>
        <v/>
      </c>
      <c r="T28" s="16">
        <f>IF(B28="","",IF(OR(L28="NICHT korrigiert",P28="auffällig"),"KRITISCH",IF(AND(OR(L28="korrigiert",L28="Backport belegt",L28="belegt durch Anbieter"),OR(M28="J",M28="nicht nötig"),OR(N28="J",N28="nicht nötig"),OR(P28="unauffällig",AND(P28="nicht prüfbar",R28="erledigt")),OR(R28="erledigt",R28="keine erfasst")),"ERLEDIGT","OFFEN")))</f>
        <v/>
      </c>
      <c r="U28" s="11" t="n"/>
    </row>
    <row r="29">
      <c r="A29" s="17">
        <f>IF(B29="","",ROW()-5)</f>
        <v/>
      </c>
      <c r="B29" s="11" t="n"/>
      <c r="C29" s="11" t="n"/>
      <c r="D29" s="11" t="n"/>
      <c r="E29" s="11" t="n"/>
      <c r="F29" s="11" t="n"/>
      <c r="G29" s="11" t="n"/>
      <c r="H29" s="15">
        <f>IF(B29="","",IF(AND(F29="J",G29="J"),1,IF(OR(F29="J",G29="J"),2,3)))</f>
        <v/>
      </c>
      <c r="I29" s="18" t="n"/>
      <c r="J29" s="18" t="n"/>
      <c r="K29" s="11" t="n"/>
      <c r="L29" s="16">
        <f>IF(B29="","",IF(J29="",IF(OR(K29="Backport Distribution",K29="Bestätigung Anbieter schriftlich"),"belegt durch Anbieter","Version eintragen"),IFERROR(IF(VALUE(MID(J29,FIND(".",J29,3)+1,4))&gt;=VLOOKUP(LEFT(J29,3),Fix,2,FALSE),"korrigiert",IF(OR(K29="Backport Distribution",K29="Bestätigung Anbieter schriftlich"),"Backport belegt","NICHT korrigiert")),IF(OR(K29="Backport Distribution",K29="Bestätigung Anbieter schriftlich"),"Backport belegt","Version prüfen"))))</f>
        <v/>
      </c>
      <c r="M29" s="11" t="n"/>
      <c r="N29" s="11" t="n"/>
      <c r="O29" s="12" t="n"/>
      <c r="P29" s="16">
        <f>IF(B29="","",IF(COUNTIFS(Logpruefung!$A$6:$A$205,B29,Logpruefung!$I$6:$I$205,"auffällig")&gt;0,"auffällig",IF(COUNTIFS(Logpruefung!$A$6:$A$205,B29,Logpruefung!$I$6:$I$205,"nicht prüfbar")&gt;0,"nicht prüfbar",IF(COUNTIFS(Logpruefung!$A$6:$A$205,B29,Logpruefung!$I$6:$I$205,"unauffällig")+COUNTIFS(Logpruefung!$A$6:$A$205,B29,Logpruefung!$I$6:$I$205,"vom Anbieter bestätigt unauffällig")&gt;0,"unauffällig","offen"))))</f>
        <v/>
      </c>
      <c r="Q29" s="19">
        <f>IF(B29="","",IF(D29="SaaS-Anbieter","beim Anbieter (Blatt SaaS_Anbieter)",IF(O29="","Protokolle anfordern",IF(O29&lt;=LogStart,"ab "&amp;TEXT(LogStart,"DD.MM.YYYY")&amp;" vorhanden","Lücke: erst ab "&amp;TEXT(O29,"DD.MM.YYYY")))))</f>
        <v/>
      </c>
      <c r="R29" s="19">
        <f>IF(B29="","",IF(COUNTIF(Zugangsdaten!$A$6:$A$205,B29)=0,"keine erfasst",IF(COUNTIFS(Zugangsdaten!$A$6:$A$205,B29,Zugangsdaten!$K$6:$K$205,"offen")&gt;0,COUNTIFS(Zugangsdaten!$A$6:$A$205,B29,Zugangsdaten!$K$6:$K$205,"offen")&amp;" offen","erledigt")))</f>
        <v/>
      </c>
      <c r="S29" s="19">
        <f>IF(B29="","",IF(G29&lt;&gt;"J","keine Personendaten",IF(OR(P29="auffällig",P29="nicht prüfbar"),"prüfen (Blatt Meldung)",IF(P29="offen","nach Logprüfung entscheiden","kein Hinweis, dokumentieren"))))</f>
        <v/>
      </c>
      <c r="T29" s="16">
        <f>IF(B29="","",IF(OR(L29="NICHT korrigiert",P29="auffällig"),"KRITISCH",IF(AND(OR(L29="korrigiert",L29="Backport belegt",L29="belegt durch Anbieter"),OR(M29="J",M29="nicht nötig"),OR(N29="J",N29="nicht nötig"),OR(P29="unauffällig",AND(P29="nicht prüfbar",R29="erledigt")),OR(R29="erledigt",R29="keine erfasst")),"ERLEDIGT","OFFEN")))</f>
        <v/>
      </c>
      <c r="U29" s="11" t="n"/>
    </row>
    <row r="30">
      <c r="A30" s="17">
        <f>IF(B30="","",ROW()-5)</f>
        <v/>
      </c>
      <c r="B30" s="11" t="n"/>
      <c r="C30" s="11" t="n"/>
      <c r="D30" s="11" t="n"/>
      <c r="E30" s="11" t="n"/>
      <c r="F30" s="11" t="n"/>
      <c r="G30" s="11" t="n"/>
      <c r="H30" s="15">
        <f>IF(B30="","",IF(AND(F30="J",G30="J"),1,IF(OR(F30="J",G30="J"),2,3)))</f>
        <v/>
      </c>
      <c r="I30" s="18" t="n"/>
      <c r="J30" s="18" t="n"/>
      <c r="K30" s="11" t="n"/>
      <c r="L30" s="16">
        <f>IF(B30="","",IF(J30="",IF(OR(K30="Backport Distribution",K30="Bestätigung Anbieter schriftlich"),"belegt durch Anbieter","Version eintragen"),IFERROR(IF(VALUE(MID(J30,FIND(".",J30,3)+1,4))&gt;=VLOOKUP(LEFT(J30,3),Fix,2,FALSE),"korrigiert",IF(OR(K30="Backport Distribution",K30="Bestätigung Anbieter schriftlich"),"Backport belegt","NICHT korrigiert")),IF(OR(K30="Backport Distribution",K30="Bestätigung Anbieter schriftlich"),"Backport belegt","Version prüfen"))))</f>
        <v/>
      </c>
      <c r="M30" s="11" t="n"/>
      <c r="N30" s="11" t="n"/>
      <c r="O30" s="12" t="n"/>
      <c r="P30" s="16">
        <f>IF(B30="","",IF(COUNTIFS(Logpruefung!$A$6:$A$205,B30,Logpruefung!$I$6:$I$205,"auffällig")&gt;0,"auffällig",IF(COUNTIFS(Logpruefung!$A$6:$A$205,B30,Logpruefung!$I$6:$I$205,"nicht prüfbar")&gt;0,"nicht prüfbar",IF(COUNTIFS(Logpruefung!$A$6:$A$205,B30,Logpruefung!$I$6:$I$205,"unauffällig")+COUNTIFS(Logpruefung!$A$6:$A$205,B30,Logpruefung!$I$6:$I$205,"vom Anbieter bestätigt unauffällig")&gt;0,"unauffällig","offen"))))</f>
        <v/>
      </c>
      <c r="Q30" s="19">
        <f>IF(B30="","",IF(D30="SaaS-Anbieter","beim Anbieter (Blatt SaaS_Anbieter)",IF(O30="","Protokolle anfordern",IF(O30&lt;=LogStart,"ab "&amp;TEXT(LogStart,"DD.MM.YYYY")&amp;" vorhanden","Lücke: erst ab "&amp;TEXT(O30,"DD.MM.YYYY")))))</f>
        <v/>
      </c>
      <c r="R30" s="19">
        <f>IF(B30="","",IF(COUNTIF(Zugangsdaten!$A$6:$A$205,B30)=0,"keine erfasst",IF(COUNTIFS(Zugangsdaten!$A$6:$A$205,B30,Zugangsdaten!$K$6:$K$205,"offen")&gt;0,COUNTIFS(Zugangsdaten!$A$6:$A$205,B30,Zugangsdaten!$K$6:$K$205,"offen")&amp;" offen","erledigt")))</f>
        <v/>
      </c>
      <c r="S30" s="19">
        <f>IF(B30="","",IF(G30&lt;&gt;"J","keine Personendaten",IF(OR(P30="auffällig",P30="nicht prüfbar"),"prüfen (Blatt Meldung)",IF(P30="offen","nach Logprüfung entscheiden","kein Hinweis, dokumentieren"))))</f>
        <v/>
      </c>
      <c r="T30" s="16">
        <f>IF(B30="","",IF(OR(L30="NICHT korrigiert",P30="auffällig"),"KRITISCH",IF(AND(OR(L30="korrigiert",L30="Backport belegt",L30="belegt durch Anbieter"),OR(M30="J",M30="nicht nötig"),OR(N30="J",N30="nicht nötig"),OR(P30="unauffällig",AND(P30="nicht prüfbar",R30="erledigt")),OR(R30="erledigt",R30="keine erfasst")),"ERLEDIGT","OFFEN")))</f>
        <v/>
      </c>
      <c r="U30" s="11" t="n"/>
    </row>
    <row r="31">
      <c r="A31" s="17">
        <f>IF(B31="","",ROW()-5)</f>
        <v/>
      </c>
      <c r="B31" s="11" t="n"/>
      <c r="C31" s="11" t="n"/>
      <c r="D31" s="11" t="n"/>
      <c r="E31" s="11" t="n"/>
      <c r="F31" s="11" t="n"/>
      <c r="G31" s="11" t="n"/>
      <c r="H31" s="15">
        <f>IF(B31="","",IF(AND(F31="J",G31="J"),1,IF(OR(F31="J",G31="J"),2,3)))</f>
        <v/>
      </c>
      <c r="I31" s="18" t="n"/>
      <c r="J31" s="18" t="n"/>
      <c r="K31" s="11" t="n"/>
      <c r="L31" s="16">
        <f>IF(B31="","",IF(J31="",IF(OR(K31="Backport Distribution",K31="Bestätigung Anbieter schriftlich"),"belegt durch Anbieter","Version eintragen"),IFERROR(IF(VALUE(MID(J31,FIND(".",J31,3)+1,4))&gt;=VLOOKUP(LEFT(J31,3),Fix,2,FALSE),"korrigiert",IF(OR(K31="Backport Distribution",K31="Bestätigung Anbieter schriftlich"),"Backport belegt","NICHT korrigiert")),IF(OR(K31="Backport Distribution",K31="Bestätigung Anbieter schriftlich"),"Backport belegt","Version prüfen"))))</f>
        <v/>
      </c>
      <c r="M31" s="11" t="n"/>
      <c r="N31" s="11" t="n"/>
      <c r="O31" s="12" t="n"/>
      <c r="P31" s="16">
        <f>IF(B31="","",IF(COUNTIFS(Logpruefung!$A$6:$A$205,B31,Logpruefung!$I$6:$I$205,"auffällig")&gt;0,"auffällig",IF(COUNTIFS(Logpruefung!$A$6:$A$205,B31,Logpruefung!$I$6:$I$205,"nicht prüfbar")&gt;0,"nicht prüfbar",IF(COUNTIFS(Logpruefung!$A$6:$A$205,B31,Logpruefung!$I$6:$I$205,"unauffällig")+COUNTIFS(Logpruefung!$A$6:$A$205,B31,Logpruefung!$I$6:$I$205,"vom Anbieter bestätigt unauffällig")&gt;0,"unauffällig","offen"))))</f>
        <v/>
      </c>
      <c r="Q31" s="19">
        <f>IF(B31="","",IF(D31="SaaS-Anbieter","beim Anbieter (Blatt SaaS_Anbieter)",IF(O31="","Protokolle anfordern",IF(O31&lt;=LogStart,"ab "&amp;TEXT(LogStart,"DD.MM.YYYY")&amp;" vorhanden","Lücke: erst ab "&amp;TEXT(O31,"DD.MM.YYYY")))))</f>
        <v/>
      </c>
      <c r="R31" s="19">
        <f>IF(B31="","",IF(COUNTIF(Zugangsdaten!$A$6:$A$205,B31)=0,"keine erfasst",IF(COUNTIFS(Zugangsdaten!$A$6:$A$205,B31,Zugangsdaten!$K$6:$K$205,"offen")&gt;0,COUNTIFS(Zugangsdaten!$A$6:$A$205,B31,Zugangsdaten!$K$6:$K$205,"offen")&amp;" offen","erledigt")))</f>
        <v/>
      </c>
      <c r="S31" s="19">
        <f>IF(B31="","",IF(G31&lt;&gt;"J","keine Personendaten",IF(OR(P31="auffällig",P31="nicht prüfbar"),"prüfen (Blatt Meldung)",IF(P31="offen","nach Logprüfung entscheiden","kein Hinweis, dokumentieren"))))</f>
        <v/>
      </c>
      <c r="T31" s="16">
        <f>IF(B31="","",IF(OR(L31="NICHT korrigiert",P31="auffällig"),"KRITISCH",IF(AND(OR(L31="korrigiert",L31="Backport belegt",L31="belegt durch Anbieter"),OR(M31="J",M31="nicht nötig"),OR(N31="J",N31="nicht nötig"),OR(P31="unauffällig",AND(P31="nicht prüfbar",R31="erledigt")),OR(R31="erledigt",R31="keine erfasst")),"ERLEDIGT","OFFEN")))</f>
        <v/>
      </c>
      <c r="U31" s="11" t="n"/>
    </row>
    <row r="32">
      <c r="A32" s="17">
        <f>IF(B32="","",ROW()-5)</f>
        <v/>
      </c>
      <c r="B32" s="11" t="n"/>
      <c r="C32" s="11" t="n"/>
      <c r="D32" s="11" t="n"/>
      <c r="E32" s="11" t="n"/>
      <c r="F32" s="11" t="n"/>
      <c r="G32" s="11" t="n"/>
      <c r="H32" s="15">
        <f>IF(B32="","",IF(AND(F32="J",G32="J"),1,IF(OR(F32="J",G32="J"),2,3)))</f>
        <v/>
      </c>
      <c r="I32" s="18" t="n"/>
      <c r="J32" s="18" t="n"/>
      <c r="K32" s="11" t="n"/>
      <c r="L32" s="16">
        <f>IF(B32="","",IF(J32="",IF(OR(K32="Backport Distribution",K32="Bestätigung Anbieter schriftlich"),"belegt durch Anbieter","Version eintragen"),IFERROR(IF(VALUE(MID(J32,FIND(".",J32,3)+1,4))&gt;=VLOOKUP(LEFT(J32,3),Fix,2,FALSE),"korrigiert",IF(OR(K32="Backport Distribution",K32="Bestätigung Anbieter schriftlich"),"Backport belegt","NICHT korrigiert")),IF(OR(K32="Backport Distribution",K32="Bestätigung Anbieter schriftlich"),"Backport belegt","Version prüfen"))))</f>
        <v/>
      </c>
      <c r="M32" s="11" t="n"/>
      <c r="N32" s="11" t="n"/>
      <c r="O32" s="12" t="n"/>
      <c r="P32" s="16">
        <f>IF(B32="","",IF(COUNTIFS(Logpruefung!$A$6:$A$205,B32,Logpruefung!$I$6:$I$205,"auffällig")&gt;0,"auffällig",IF(COUNTIFS(Logpruefung!$A$6:$A$205,B32,Logpruefung!$I$6:$I$205,"nicht prüfbar")&gt;0,"nicht prüfbar",IF(COUNTIFS(Logpruefung!$A$6:$A$205,B32,Logpruefung!$I$6:$I$205,"unauffällig")+COUNTIFS(Logpruefung!$A$6:$A$205,B32,Logpruefung!$I$6:$I$205,"vom Anbieter bestätigt unauffällig")&gt;0,"unauffällig","offen"))))</f>
        <v/>
      </c>
      <c r="Q32" s="19">
        <f>IF(B32="","",IF(D32="SaaS-Anbieter","beim Anbieter (Blatt SaaS_Anbieter)",IF(O32="","Protokolle anfordern",IF(O32&lt;=LogStart,"ab "&amp;TEXT(LogStart,"DD.MM.YYYY")&amp;" vorhanden","Lücke: erst ab "&amp;TEXT(O32,"DD.MM.YYYY")))))</f>
        <v/>
      </c>
      <c r="R32" s="19">
        <f>IF(B32="","",IF(COUNTIF(Zugangsdaten!$A$6:$A$205,B32)=0,"keine erfasst",IF(COUNTIFS(Zugangsdaten!$A$6:$A$205,B32,Zugangsdaten!$K$6:$K$205,"offen")&gt;0,COUNTIFS(Zugangsdaten!$A$6:$A$205,B32,Zugangsdaten!$K$6:$K$205,"offen")&amp;" offen","erledigt")))</f>
        <v/>
      </c>
      <c r="S32" s="19">
        <f>IF(B32="","",IF(G32&lt;&gt;"J","keine Personendaten",IF(OR(P32="auffällig",P32="nicht prüfbar"),"prüfen (Blatt Meldung)",IF(P32="offen","nach Logprüfung entscheiden","kein Hinweis, dokumentieren"))))</f>
        <v/>
      </c>
      <c r="T32" s="16">
        <f>IF(B32="","",IF(OR(L32="NICHT korrigiert",P32="auffällig"),"KRITISCH",IF(AND(OR(L32="korrigiert",L32="Backport belegt",L32="belegt durch Anbieter"),OR(M32="J",M32="nicht nötig"),OR(N32="J",N32="nicht nötig"),OR(P32="unauffällig",AND(P32="nicht prüfbar",R32="erledigt")),OR(R32="erledigt",R32="keine erfasst")),"ERLEDIGT","OFFEN")))</f>
        <v/>
      </c>
      <c r="U32" s="11" t="n"/>
    </row>
    <row r="33">
      <c r="A33" s="17">
        <f>IF(B33="","",ROW()-5)</f>
        <v/>
      </c>
      <c r="B33" s="11" t="n"/>
      <c r="C33" s="11" t="n"/>
      <c r="D33" s="11" t="n"/>
      <c r="E33" s="11" t="n"/>
      <c r="F33" s="11" t="n"/>
      <c r="G33" s="11" t="n"/>
      <c r="H33" s="15">
        <f>IF(B33="","",IF(AND(F33="J",G33="J"),1,IF(OR(F33="J",G33="J"),2,3)))</f>
        <v/>
      </c>
      <c r="I33" s="18" t="n"/>
      <c r="J33" s="18" t="n"/>
      <c r="K33" s="11" t="n"/>
      <c r="L33" s="16">
        <f>IF(B33="","",IF(J33="",IF(OR(K33="Backport Distribution",K33="Bestätigung Anbieter schriftlich"),"belegt durch Anbieter","Version eintragen"),IFERROR(IF(VALUE(MID(J33,FIND(".",J33,3)+1,4))&gt;=VLOOKUP(LEFT(J33,3),Fix,2,FALSE),"korrigiert",IF(OR(K33="Backport Distribution",K33="Bestätigung Anbieter schriftlich"),"Backport belegt","NICHT korrigiert")),IF(OR(K33="Backport Distribution",K33="Bestätigung Anbieter schriftlich"),"Backport belegt","Version prüfen"))))</f>
        <v/>
      </c>
      <c r="M33" s="11" t="n"/>
      <c r="N33" s="11" t="n"/>
      <c r="O33" s="12" t="n"/>
      <c r="P33" s="16">
        <f>IF(B33="","",IF(COUNTIFS(Logpruefung!$A$6:$A$205,B33,Logpruefung!$I$6:$I$205,"auffällig")&gt;0,"auffällig",IF(COUNTIFS(Logpruefung!$A$6:$A$205,B33,Logpruefung!$I$6:$I$205,"nicht prüfbar")&gt;0,"nicht prüfbar",IF(COUNTIFS(Logpruefung!$A$6:$A$205,B33,Logpruefung!$I$6:$I$205,"unauffällig")+COUNTIFS(Logpruefung!$A$6:$A$205,B33,Logpruefung!$I$6:$I$205,"vom Anbieter bestätigt unauffällig")&gt;0,"unauffällig","offen"))))</f>
        <v/>
      </c>
      <c r="Q33" s="19">
        <f>IF(B33="","",IF(D33="SaaS-Anbieter","beim Anbieter (Blatt SaaS_Anbieter)",IF(O33="","Protokolle anfordern",IF(O33&lt;=LogStart,"ab "&amp;TEXT(LogStart,"DD.MM.YYYY")&amp;" vorhanden","Lücke: erst ab "&amp;TEXT(O33,"DD.MM.YYYY")))))</f>
        <v/>
      </c>
      <c r="R33" s="19">
        <f>IF(B33="","",IF(COUNTIF(Zugangsdaten!$A$6:$A$205,B33)=0,"keine erfasst",IF(COUNTIFS(Zugangsdaten!$A$6:$A$205,B33,Zugangsdaten!$K$6:$K$205,"offen")&gt;0,COUNTIFS(Zugangsdaten!$A$6:$A$205,B33,Zugangsdaten!$K$6:$K$205,"offen")&amp;" offen","erledigt")))</f>
        <v/>
      </c>
      <c r="S33" s="19">
        <f>IF(B33="","",IF(G33&lt;&gt;"J","keine Personendaten",IF(OR(P33="auffällig",P33="nicht prüfbar"),"prüfen (Blatt Meldung)",IF(P33="offen","nach Logprüfung entscheiden","kein Hinweis, dokumentieren"))))</f>
        <v/>
      </c>
      <c r="T33" s="16">
        <f>IF(B33="","",IF(OR(L33="NICHT korrigiert",P33="auffällig"),"KRITISCH",IF(AND(OR(L33="korrigiert",L33="Backport belegt",L33="belegt durch Anbieter"),OR(M33="J",M33="nicht nötig"),OR(N33="J",N33="nicht nötig"),OR(P33="unauffällig",AND(P33="nicht prüfbar",R33="erledigt")),OR(R33="erledigt",R33="keine erfasst")),"ERLEDIGT","OFFEN")))</f>
        <v/>
      </c>
      <c r="U33" s="11" t="n"/>
    </row>
    <row r="34">
      <c r="A34" s="17">
        <f>IF(B34="","",ROW()-5)</f>
        <v/>
      </c>
      <c r="B34" s="11" t="n"/>
      <c r="C34" s="11" t="n"/>
      <c r="D34" s="11" t="n"/>
      <c r="E34" s="11" t="n"/>
      <c r="F34" s="11" t="n"/>
      <c r="G34" s="11" t="n"/>
      <c r="H34" s="15">
        <f>IF(B34="","",IF(AND(F34="J",G34="J"),1,IF(OR(F34="J",G34="J"),2,3)))</f>
        <v/>
      </c>
      <c r="I34" s="18" t="n"/>
      <c r="J34" s="18" t="n"/>
      <c r="K34" s="11" t="n"/>
      <c r="L34" s="16">
        <f>IF(B34="","",IF(J34="",IF(OR(K34="Backport Distribution",K34="Bestätigung Anbieter schriftlich"),"belegt durch Anbieter","Version eintragen"),IFERROR(IF(VALUE(MID(J34,FIND(".",J34,3)+1,4))&gt;=VLOOKUP(LEFT(J34,3),Fix,2,FALSE),"korrigiert",IF(OR(K34="Backport Distribution",K34="Bestätigung Anbieter schriftlich"),"Backport belegt","NICHT korrigiert")),IF(OR(K34="Backport Distribution",K34="Bestätigung Anbieter schriftlich"),"Backport belegt","Version prüfen"))))</f>
        <v/>
      </c>
      <c r="M34" s="11" t="n"/>
      <c r="N34" s="11" t="n"/>
      <c r="O34" s="12" t="n"/>
      <c r="P34" s="16">
        <f>IF(B34="","",IF(COUNTIFS(Logpruefung!$A$6:$A$205,B34,Logpruefung!$I$6:$I$205,"auffällig")&gt;0,"auffällig",IF(COUNTIFS(Logpruefung!$A$6:$A$205,B34,Logpruefung!$I$6:$I$205,"nicht prüfbar")&gt;0,"nicht prüfbar",IF(COUNTIFS(Logpruefung!$A$6:$A$205,B34,Logpruefung!$I$6:$I$205,"unauffällig")+COUNTIFS(Logpruefung!$A$6:$A$205,B34,Logpruefung!$I$6:$I$205,"vom Anbieter bestätigt unauffällig")&gt;0,"unauffällig","offen"))))</f>
        <v/>
      </c>
      <c r="Q34" s="19">
        <f>IF(B34="","",IF(D34="SaaS-Anbieter","beim Anbieter (Blatt SaaS_Anbieter)",IF(O34="","Protokolle anfordern",IF(O34&lt;=LogStart,"ab "&amp;TEXT(LogStart,"DD.MM.YYYY")&amp;" vorhanden","Lücke: erst ab "&amp;TEXT(O34,"DD.MM.YYYY")))))</f>
        <v/>
      </c>
      <c r="R34" s="19">
        <f>IF(B34="","",IF(COUNTIF(Zugangsdaten!$A$6:$A$205,B34)=0,"keine erfasst",IF(COUNTIFS(Zugangsdaten!$A$6:$A$205,B34,Zugangsdaten!$K$6:$K$205,"offen")&gt;0,COUNTIFS(Zugangsdaten!$A$6:$A$205,B34,Zugangsdaten!$K$6:$K$205,"offen")&amp;" offen","erledigt")))</f>
        <v/>
      </c>
      <c r="S34" s="19">
        <f>IF(B34="","",IF(G34&lt;&gt;"J","keine Personendaten",IF(OR(P34="auffällig",P34="nicht prüfbar"),"prüfen (Blatt Meldung)",IF(P34="offen","nach Logprüfung entscheiden","kein Hinweis, dokumentieren"))))</f>
        <v/>
      </c>
      <c r="T34" s="16">
        <f>IF(B34="","",IF(OR(L34="NICHT korrigiert",P34="auffällig"),"KRITISCH",IF(AND(OR(L34="korrigiert",L34="Backport belegt",L34="belegt durch Anbieter"),OR(M34="J",M34="nicht nötig"),OR(N34="J",N34="nicht nötig"),OR(P34="unauffällig",AND(P34="nicht prüfbar",R34="erledigt")),OR(R34="erledigt",R34="keine erfasst")),"ERLEDIGT","OFFEN")))</f>
        <v/>
      </c>
      <c r="U34" s="11" t="n"/>
    </row>
    <row r="35">
      <c r="A35" s="17">
        <f>IF(B35="","",ROW()-5)</f>
        <v/>
      </c>
      <c r="B35" s="11" t="n"/>
      <c r="C35" s="11" t="n"/>
      <c r="D35" s="11" t="n"/>
      <c r="E35" s="11" t="n"/>
      <c r="F35" s="11" t="n"/>
      <c r="G35" s="11" t="n"/>
      <c r="H35" s="15">
        <f>IF(B35="","",IF(AND(F35="J",G35="J"),1,IF(OR(F35="J",G35="J"),2,3)))</f>
        <v/>
      </c>
      <c r="I35" s="18" t="n"/>
      <c r="J35" s="18" t="n"/>
      <c r="K35" s="11" t="n"/>
      <c r="L35" s="16">
        <f>IF(B35="","",IF(J35="",IF(OR(K35="Backport Distribution",K35="Bestätigung Anbieter schriftlich"),"belegt durch Anbieter","Version eintragen"),IFERROR(IF(VALUE(MID(J35,FIND(".",J35,3)+1,4))&gt;=VLOOKUP(LEFT(J35,3),Fix,2,FALSE),"korrigiert",IF(OR(K35="Backport Distribution",K35="Bestätigung Anbieter schriftlich"),"Backport belegt","NICHT korrigiert")),IF(OR(K35="Backport Distribution",K35="Bestätigung Anbieter schriftlich"),"Backport belegt","Version prüfen"))))</f>
        <v/>
      </c>
      <c r="M35" s="11" t="n"/>
      <c r="N35" s="11" t="n"/>
      <c r="O35" s="12" t="n"/>
      <c r="P35" s="16">
        <f>IF(B35="","",IF(COUNTIFS(Logpruefung!$A$6:$A$205,B35,Logpruefung!$I$6:$I$205,"auffällig")&gt;0,"auffällig",IF(COUNTIFS(Logpruefung!$A$6:$A$205,B35,Logpruefung!$I$6:$I$205,"nicht prüfbar")&gt;0,"nicht prüfbar",IF(COUNTIFS(Logpruefung!$A$6:$A$205,B35,Logpruefung!$I$6:$I$205,"unauffällig")+COUNTIFS(Logpruefung!$A$6:$A$205,B35,Logpruefung!$I$6:$I$205,"vom Anbieter bestätigt unauffällig")&gt;0,"unauffällig","offen"))))</f>
        <v/>
      </c>
      <c r="Q35" s="19">
        <f>IF(B35="","",IF(D35="SaaS-Anbieter","beim Anbieter (Blatt SaaS_Anbieter)",IF(O35="","Protokolle anfordern",IF(O35&lt;=LogStart,"ab "&amp;TEXT(LogStart,"DD.MM.YYYY")&amp;" vorhanden","Lücke: erst ab "&amp;TEXT(O35,"DD.MM.YYYY")))))</f>
        <v/>
      </c>
      <c r="R35" s="19">
        <f>IF(B35="","",IF(COUNTIF(Zugangsdaten!$A$6:$A$205,B35)=0,"keine erfasst",IF(COUNTIFS(Zugangsdaten!$A$6:$A$205,B35,Zugangsdaten!$K$6:$K$205,"offen")&gt;0,COUNTIFS(Zugangsdaten!$A$6:$A$205,B35,Zugangsdaten!$K$6:$K$205,"offen")&amp;" offen","erledigt")))</f>
        <v/>
      </c>
      <c r="S35" s="19">
        <f>IF(B35="","",IF(G35&lt;&gt;"J","keine Personendaten",IF(OR(P35="auffällig",P35="nicht prüfbar"),"prüfen (Blatt Meldung)",IF(P35="offen","nach Logprüfung entscheiden","kein Hinweis, dokumentieren"))))</f>
        <v/>
      </c>
      <c r="T35" s="16">
        <f>IF(B35="","",IF(OR(L35="NICHT korrigiert",P35="auffällig"),"KRITISCH",IF(AND(OR(L35="korrigiert",L35="Backport belegt",L35="belegt durch Anbieter"),OR(M35="J",M35="nicht nötig"),OR(N35="J",N35="nicht nötig"),OR(P35="unauffällig",AND(P35="nicht prüfbar",R35="erledigt")),OR(R35="erledigt",R35="keine erfasst")),"ERLEDIGT","OFFEN")))</f>
        <v/>
      </c>
      <c r="U35" s="11" t="n"/>
    </row>
    <row r="36">
      <c r="A36" s="17">
        <f>IF(B36="","",ROW()-5)</f>
        <v/>
      </c>
      <c r="B36" s="11" t="n"/>
      <c r="C36" s="11" t="n"/>
      <c r="D36" s="11" t="n"/>
      <c r="E36" s="11" t="n"/>
      <c r="F36" s="11" t="n"/>
      <c r="G36" s="11" t="n"/>
      <c r="H36" s="15">
        <f>IF(B36="","",IF(AND(F36="J",G36="J"),1,IF(OR(F36="J",G36="J"),2,3)))</f>
        <v/>
      </c>
      <c r="I36" s="18" t="n"/>
      <c r="J36" s="18" t="n"/>
      <c r="K36" s="11" t="n"/>
      <c r="L36" s="16">
        <f>IF(B36="","",IF(J36="",IF(OR(K36="Backport Distribution",K36="Bestätigung Anbieter schriftlich"),"belegt durch Anbieter","Version eintragen"),IFERROR(IF(VALUE(MID(J36,FIND(".",J36,3)+1,4))&gt;=VLOOKUP(LEFT(J36,3),Fix,2,FALSE),"korrigiert",IF(OR(K36="Backport Distribution",K36="Bestätigung Anbieter schriftlich"),"Backport belegt","NICHT korrigiert")),IF(OR(K36="Backport Distribution",K36="Bestätigung Anbieter schriftlich"),"Backport belegt","Version prüfen"))))</f>
        <v/>
      </c>
      <c r="M36" s="11" t="n"/>
      <c r="N36" s="11" t="n"/>
      <c r="O36" s="12" t="n"/>
      <c r="P36" s="16">
        <f>IF(B36="","",IF(COUNTIFS(Logpruefung!$A$6:$A$205,B36,Logpruefung!$I$6:$I$205,"auffällig")&gt;0,"auffällig",IF(COUNTIFS(Logpruefung!$A$6:$A$205,B36,Logpruefung!$I$6:$I$205,"nicht prüfbar")&gt;0,"nicht prüfbar",IF(COUNTIFS(Logpruefung!$A$6:$A$205,B36,Logpruefung!$I$6:$I$205,"unauffällig")+COUNTIFS(Logpruefung!$A$6:$A$205,B36,Logpruefung!$I$6:$I$205,"vom Anbieter bestätigt unauffällig")&gt;0,"unauffällig","offen"))))</f>
        <v/>
      </c>
      <c r="Q36" s="19">
        <f>IF(B36="","",IF(D36="SaaS-Anbieter","beim Anbieter (Blatt SaaS_Anbieter)",IF(O36="","Protokolle anfordern",IF(O36&lt;=LogStart,"ab "&amp;TEXT(LogStart,"DD.MM.YYYY")&amp;" vorhanden","Lücke: erst ab "&amp;TEXT(O36,"DD.MM.YYYY")))))</f>
        <v/>
      </c>
      <c r="R36" s="19">
        <f>IF(B36="","",IF(COUNTIF(Zugangsdaten!$A$6:$A$205,B36)=0,"keine erfasst",IF(COUNTIFS(Zugangsdaten!$A$6:$A$205,B36,Zugangsdaten!$K$6:$K$205,"offen")&gt;0,COUNTIFS(Zugangsdaten!$A$6:$A$205,B36,Zugangsdaten!$K$6:$K$205,"offen")&amp;" offen","erledigt")))</f>
        <v/>
      </c>
      <c r="S36" s="19">
        <f>IF(B36="","",IF(G36&lt;&gt;"J","keine Personendaten",IF(OR(P36="auffällig",P36="nicht prüfbar"),"prüfen (Blatt Meldung)",IF(P36="offen","nach Logprüfung entscheiden","kein Hinweis, dokumentieren"))))</f>
        <v/>
      </c>
      <c r="T36" s="16">
        <f>IF(B36="","",IF(OR(L36="NICHT korrigiert",P36="auffällig"),"KRITISCH",IF(AND(OR(L36="korrigiert",L36="Backport belegt",L36="belegt durch Anbieter"),OR(M36="J",M36="nicht nötig"),OR(N36="J",N36="nicht nötig"),OR(P36="unauffällig",AND(P36="nicht prüfbar",R36="erledigt")),OR(R36="erledigt",R36="keine erfasst")),"ERLEDIGT","OFFEN")))</f>
        <v/>
      </c>
      <c r="U36" s="11" t="n"/>
    </row>
    <row r="37">
      <c r="A37" s="17">
        <f>IF(B37="","",ROW()-5)</f>
        <v/>
      </c>
      <c r="B37" s="11" t="n"/>
      <c r="C37" s="11" t="n"/>
      <c r="D37" s="11" t="n"/>
      <c r="E37" s="11" t="n"/>
      <c r="F37" s="11" t="n"/>
      <c r="G37" s="11" t="n"/>
      <c r="H37" s="15">
        <f>IF(B37="","",IF(AND(F37="J",G37="J"),1,IF(OR(F37="J",G37="J"),2,3)))</f>
        <v/>
      </c>
      <c r="I37" s="18" t="n"/>
      <c r="J37" s="18" t="n"/>
      <c r="K37" s="11" t="n"/>
      <c r="L37" s="16">
        <f>IF(B37="","",IF(J37="",IF(OR(K37="Backport Distribution",K37="Bestätigung Anbieter schriftlich"),"belegt durch Anbieter","Version eintragen"),IFERROR(IF(VALUE(MID(J37,FIND(".",J37,3)+1,4))&gt;=VLOOKUP(LEFT(J37,3),Fix,2,FALSE),"korrigiert",IF(OR(K37="Backport Distribution",K37="Bestätigung Anbieter schriftlich"),"Backport belegt","NICHT korrigiert")),IF(OR(K37="Backport Distribution",K37="Bestätigung Anbieter schriftlich"),"Backport belegt","Version prüfen"))))</f>
        <v/>
      </c>
      <c r="M37" s="11" t="n"/>
      <c r="N37" s="11" t="n"/>
      <c r="O37" s="12" t="n"/>
      <c r="P37" s="16">
        <f>IF(B37="","",IF(COUNTIFS(Logpruefung!$A$6:$A$205,B37,Logpruefung!$I$6:$I$205,"auffällig")&gt;0,"auffällig",IF(COUNTIFS(Logpruefung!$A$6:$A$205,B37,Logpruefung!$I$6:$I$205,"nicht prüfbar")&gt;0,"nicht prüfbar",IF(COUNTIFS(Logpruefung!$A$6:$A$205,B37,Logpruefung!$I$6:$I$205,"unauffällig")+COUNTIFS(Logpruefung!$A$6:$A$205,B37,Logpruefung!$I$6:$I$205,"vom Anbieter bestätigt unauffällig")&gt;0,"unauffällig","offen"))))</f>
        <v/>
      </c>
      <c r="Q37" s="19">
        <f>IF(B37="","",IF(D37="SaaS-Anbieter","beim Anbieter (Blatt SaaS_Anbieter)",IF(O37="","Protokolle anfordern",IF(O37&lt;=LogStart,"ab "&amp;TEXT(LogStart,"DD.MM.YYYY")&amp;" vorhanden","Lücke: erst ab "&amp;TEXT(O37,"DD.MM.YYYY")))))</f>
        <v/>
      </c>
      <c r="R37" s="19">
        <f>IF(B37="","",IF(COUNTIF(Zugangsdaten!$A$6:$A$205,B37)=0,"keine erfasst",IF(COUNTIFS(Zugangsdaten!$A$6:$A$205,B37,Zugangsdaten!$K$6:$K$205,"offen")&gt;0,COUNTIFS(Zugangsdaten!$A$6:$A$205,B37,Zugangsdaten!$K$6:$K$205,"offen")&amp;" offen","erledigt")))</f>
        <v/>
      </c>
      <c r="S37" s="19">
        <f>IF(B37="","",IF(G37&lt;&gt;"J","keine Personendaten",IF(OR(P37="auffällig",P37="nicht prüfbar"),"prüfen (Blatt Meldung)",IF(P37="offen","nach Logprüfung entscheiden","kein Hinweis, dokumentieren"))))</f>
        <v/>
      </c>
      <c r="T37" s="16">
        <f>IF(B37="","",IF(OR(L37="NICHT korrigiert",P37="auffällig"),"KRITISCH",IF(AND(OR(L37="korrigiert",L37="Backport belegt",L37="belegt durch Anbieter"),OR(M37="J",M37="nicht nötig"),OR(N37="J",N37="nicht nötig"),OR(P37="unauffällig",AND(P37="nicht prüfbar",R37="erledigt")),OR(R37="erledigt",R37="keine erfasst")),"ERLEDIGT","OFFEN")))</f>
        <v/>
      </c>
      <c r="U37" s="11" t="n"/>
    </row>
    <row r="38">
      <c r="A38" s="17">
        <f>IF(B38="","",ROW()-5)</f>
        <v/>
      </c>
      <c r="B38" s="11" t="n"/>
      <c r="C38" s="11" t="n"/>
      <c r="D38" s="11" t="n"/>
      <c r="E38" s="11" t="n"/>
      <c r="F38" s="11" t="n"/>
      <c r="G38" s="11" t="n"/>
      <c r="H38" s="15">
        <f>IF(B38="","",IF(AND(F38="J",G38="J"),1,IF(OR(F38="J",G38="J"),2,3)))</f>
        <v/>
      </c>
      <c r="I38" s="18" t="n"/>
      <c r="J38" s="18" t="n"/>
      <c r="K38" s="11" t="n"/>
      <c r="L38" s="16">
        <f>IF(B38="","",IF(J38="",IF(OR(K38="Backport Distribution",K38="Bestätigung Anbieter schriftlich"),"belegt durch Anbieter","Version eintragen"),IFERROR(IF(VALUE(MID(J38,FIND(".",J38,3)+1,4))&gt;=VLOOKUP(LEFT(J38,3),Fix,2,FALSE),"korrigiert",IF(OR(K38="Backport Distribution",K38="Bestätigung Anbieter schriftlich"),"Backport belegt","NICHT korrigiert")),IF(OR(K38="Backport Distribution",K38="Bestätigung Anbieter schriftlich"),"Backport belegt","Version prüfen"))))</f>
        <v/>
      </c>
      <c r="M38" s="11" t="n"/>
      <c r="N38" s="11" t="n"/>
      <c r="O38" s="12" t="n"/>
      <c r="P38" s="16">
        <f>IF(B38="","",IF(COUNTIFS(Logpruefung!$A$6:$A$205,B38,Logpruefung!$I$6:$I$205,"auffällig")&gt;0,"auffällig",IF(COUNTIFS(Logpruefung!$A$6:$A$205,B38,Logpruefung!$I$6:$I$205,"nicht prüfbar")&gt;0,"nicht prüfbar",IF(COUNTIFS(Logpruefung!$A$6:$A$205,B38,Logpruefung!$I$6:$I$205,"unauffällig")+COUNTIFS(Logpruefung!$A$6:$A$205,B38,Logpruefung!$I$6:$I$205,"vom Anbieter bestätigt unauffällig")&gt;0,"unauffällig","offen"))))</f>
        <v/>
      </c>
      <c r="Q38" s="19">
        <f>IF(B38="","",IF(D38="SaaS-Anbieter","beim Anbieter (Blatt SaaS_Anbieter)",IF(O38="","Protokolle anfordern",IF(O38&lt;=LogStart,"ab "&amp;TEXT(LogStart,"DD.MM.YYYY")&amp;" vorhanden","Lücke: erst ab "&amp;TEXT(O38,"DD.MM.YYYY")))))</f>
        <v/>
      </c>
      <c r="R38" s="19">
        <f>IF(B38="","",IF(COUNTIF(Zugangsdaten!$A$6:$A$205,B38)=0,"keine erfasst",IF(COUNTIFS(Zugangsdaten!$A$6:$A$205,B38,Zugangsdaten!$K$6:$K$205,"offen")&gt;0,COUNTIFS(Zugangsdaten!$A$6:$A$205,B38,Zugangsdaten!$K$6:$K$205,"offen")&amp;" offen","erledigt")))</f>
        <v/>
      </c>
      <c r="S38" s="19">
        <f>IF(B38="","",IF(G38&lt;&gt;"J","keine Personendaten",IF(OR(P38="auffällig",P38="nicht prüfbar"),"prüfen (Blatt Meldung)",IF(P38="offen","nach Logprüfung entscheiden","kein Hinweis, dokumentieren"))))</f>
        <v/>
      </c>
      <c r="T38" s="16">
        <f>IF(B38="","",IF(OR(L38="NICHT korrigiert",P38="auffällig"),"KRITISCH",IF(AND(OR(L38="korrigiert",L38="Backport belegt",L38="belegt durch Anbieter"),OR(M38="J",M38="nicht nötig"),OR(N38="J",N38="nicht nötig"),OR(P38="unauffällig",AND(P38="nicht prüfbar",R38="erledigt")),OR(R38="erledigt",R38="keine erfasst")),"ERLEDIGT","OFFEN")))</f>
        <v/>
      </c>
      <c r="U38" s="11" t="n"/>
    </row>
    <row r="39">
      <c r="A39" s="17">
        <f>IF(B39="","",ROW()-5)</f>
        <v/>
      </c>
      <c r="B39" s="11" t="n"/>
      <c r="C39" s="11" t="n"/>
      <c r="D39" s="11" t="n"/>
      <c r="E39" s="11" t="n"/>
      <c r="F39" s="11" t="n"/>
      <c r="G39" s="11" t="n"/>
      <c r="H39" s="15">
        <f>IF(B39="","",IF(AND(F39="J",G39="J"),1,IF(OR(F39="J",G39="J"),2,3)))</f>
        <v/>
      </c>
      <c r="I39" s="18" t="n"/>
      <c r="J39" s="18" t="n"/>
      <c r="K39" s="11" t="n"/>
      <c r="L39" s="16">
        <f>IF(B39="","",IF(J39="",IF(OR(K39="Backport Distribution",K39="Bestätigung Anbieter schriftlich"),"belegt durch Anbieter","Version eintragen"),IFERROR(IF(VALUE(MID(J39,FIND(".",J39,3)+1,4))&gt;=VLOOKUP(LEFT(J39,3),Fix,2,FALSE),"korrigiert",IF(OR(K39="Backport Distribution",K39="Bestätigung Anbieter schriftlich"),"Backport belegt","NICHT korrigiert")),IF(OR(K39="Backport Distribution",K39="Bestätigung Anbieter schriftlich"),"Backport belegt","Version prüfen"))))</f>
        <v/>
      </c>
      <c r="M39" s="11" t="n"/>
      <c r="N39" s="11" t="n"/>
      <c r="O39" s="12" t="n"/>
      <c r="P39" s="16">
        <f>IF(B39="","",IF(COUNTIFS(Logpruefung!$A$6:$A$205,B39,Logpruefung!$I$6:$I$205,"auffällig")&gt;0,"auffällig",IF(COUNTIFS(Logpruefung!$A$6:$A$205,B39,Logpruefung!$I$6:$I$205,"nicht prüfbar")&gt;0,"nicht prüfbar",IF(COUNTIFS(Logpruefung!$A$6:$A$205,B39,Logpruefung!$I$6:$I$205,"unauffällig")+COUNTIFS(Logpruefung!$A$6:$A$205,B39,Logpruefung!$I$6:$I$205,"vom Anbieter bestätigt unauffällig")&gt;0,"unauffällig","offen"))))</f>
        <v/>
      </c>
      <c r="Q39" s="19">
        <f>IF(B39="","",IF(D39="SaaS-Anbieter","beim Anbieter (Blatt SaaS_Anbieter)",IF(O39="","Protokolle anfordern",IF(O39&lt;=LogStart,"ab "&amp;TEXT(LogStart,"DD.MM.YYYY")&amp;" vorhanden","Lücke: erst ab "&amp;TEXT(O39,"DD.MM.YYYY")))))</f>
        <v/>
      </c>
      <c r="R39" s="19">
        <f>IF(B39="","",IF(COUNTIF(Zugangsdaten!$A$6:$A$205,B39)=0,"keine erfasst",IF(COUNTIFS(Zugangsdaten!$A$6:$A$205,B39,Zugangsdaten!$K$6:$K$205,"offen")&gt;0,COUNTIFS(Zugangsdaten!$A$6:$A$205,B39,Zugangsdaten!$K$6:$K$205,"offen")&amp;" offen","erledigt")))</f>
        <v/>
      </c>
      <c r="S39" s="19">
        <f>IF(B39="","",IF(G39&lt;&gt;"J","keine Personendaten",IF(OR(P39="auffällig",P39="nicht prüfbar"),"prüfen (Blatt Meldung)",IF(P39="offen","nach Logprüfung entscheiden","kein Hinweis, dokumentieren"))))</f>
        <v/>
      </c>
      <c r="T39" s="16">
        <f>IF(B39="","",IF(OR(L39="NICHT korrigiert",P39="auffällig"),"KRITISCH",IF(AND(OR(L39="korrigiert",L39="Backport belegt",L39="belegt durch Anbieter"),OR(M39="J",M39="nicht nötig"),OR(N39="J",N39="nicht nötig"),OR(P39="unauffällig",AND(P39="nicht prüfbar",R39="erledigt")),OR(R39="erledigt",R39="keine erfasst")),"ERLEDIGT","OFFEN")))</f>
        <v/>
      </c>
      <c r="U39" s="11" t="n"/>
    </row>
    <row r="40">
      <c r="A40" s="17">
        <f>IF(B40="","",ROW()-5)</f>
        <v/>
      </c>
      <c r="B40" s="11" t="n"/>
      <c r="C40" s="11" t="n"/>
      <c r="D40" s="11" t="n"/>
      <c r="E40" s="11" t="n"/>
      <c r="F40" s="11" t="n"/>
      <c r="G40" s="11" t="n"/>
      <c r="H40" s="15">
        <f>IF(B40="","",IF(AND(F40="J",G40="J"),1,IF(OR(F40="J",G40="J"),2,3)))</f>
        <v/>
      </c>
      <c r="I40" s="18" t="n"/>
      <c r="J40" s="18" t="n"/>
      <c r="K40" s="11" t="n"/>
      <c r="L40" s="16">
        <f>IF(B40="","",IF(J40="",IF(OR(K40="Backport Distribution",K40="Bestätigung Anbieter schriftlich"),"belegt durch Anbieter","Version eintragen"),IFERROR(IF(VALUE(MID(J40,FIND(".",J40,3)+1,4))&gt;=VLOOKUP(LEFT(J40,3),Fix,2,FALSE),"korrigiert",IF(OR(K40="Backport Distribution",K40="Bestätigung Anbieter schriftlich"),"Backport belegt","NICHT korrigiert")),IF(OR(K40="Backport Distribution",K40="Bestätigung Anbieter schriftlich"),"Backport belegt","Version prüfen"))))</f>
        <v/>
      </c>
      <c r="M40" s="11" t="n"/>
      <c r="N40" s="11" t="n"/>
      <c r="O40" s="12" t="n"/>
      <c r="P40" s="16">
        <f>IF(B40="","",IF(COUNTIFS(Logpruefung!$A$6:$A$205,B40,Logpruefung!$I$6:$I$205,"auffällig")&gt;0,"auffällig",IF(COUNTIFS(Logpruefung!$A$6:$A$205,B40,Logpruefung!$I$6:$I$205,"nicht prüfbar")&gt;0,"nicht prüfbar",IF(COUNTIFS(Logpruefung!$A$6:$A$205,B40,Logpruefung!$I$6:$I$205,"unauffällig")+COUNTIFS(Logpruefung!$A$6:$A$205,B40,Logpruefung!$I$6:$I$205,"vom Anbieter bestätigt unauffällig")&gt;0,"unauffällig","offen"))))</f>
        <v/>
      </c>
      <c r="Q40" s="19">
        <f>IF(B40="","",IF(D40="SaaS-Anbieter","beim Anbieter (Blatt SaaS_Anbieter)",IF(O40="","Protokolle anfordern",IF(O40&lt;=LogStart,"ab "&amp;TEXT(LogStart,"DD.MM.YYYY")&amp;" vorhanden","Lücke: erst ab "&amp;TEXT(O40,"DD.MM.YYYY")))))</f>
        <v/>
      </c>
      <c r="R40" s="19">
        <f>IF(B40="","",IF(COUNTIF(Zugangsdaten!$A$6:$A$205,B40)=0,"keine erfasst",IF(COUNTIFS(Zugangsdaten!$A$6:$A$205,B40,Zugangsdaten!$K$6:$K$205,"offen")&gt;0,COUNTIFS(Zugangsdaten!$A$6:$A$205,B40,Zugangsdaten!$K$6:$K$205,"offen")&amp;" offen","erledigt")))</f>
        <v/>
      </c>
      <c r="S40" s="19">
        <f>IF(B40="","",IF(G40&lt;&gt;"J","keine Personendaten",IF(OR(P40="auffällig",P40="nicht prüfbar"),"prüfen (Blatt Meldung)",IF(P40="offen","nach Logprüfung entscheiden","kein Hinweis, dokumentieren"))))</f>
        <v/>
      </c>
      <c r="T40" s="16">
        <f>IF(B40="","",IF(OR(L40="NICHT korrigiert",P40="auffällig"),"KRITISCH",IF(AND(OR(L40="korrigiert",L40="Backport belegt",L40="belegt durch Anbieter"),OR(M40="J",M40="nicht nötig"),OR(N40="J",N40="nicht nötig"),OR(P40="unauffällig",AND(P40="nicht prüfbar",R40="erledigt")),OR(R40="erledigt",R40="keine erfasst")),"ERLEDIGT","OFFEN")))</f>
        <v/>
      </c>
      <c r="U40" s="11" t="n"/>
    </row>
    <row r="41">
      <c r="A41" s="17">
        <f>IF(B41="","",ROW()-5)</f>
        <v/>
      </c>
      <c r="B41" s="11" t="n"/>
      <c r="C41" s="11" t="n"/>
      <c r="D41" s="11" t="n"/>
      <c r="E41" s="11" t="n"/>
      <c r="F41" s="11" t="n"/>
      <c r="G41" s="11" t="n"/>
      <c r="H41" s="15">
        <f>IF(B41="","",IF(AND(F41="J",G41="J"),1,IF(OR(F41="J",G41="J"),2,3)))</f>
        <v/>
      </c>
      <c r="I41" s="18" t="n"/>
      <c r="J41" s="18" t="n"/>
      <c r="K41" s="11" t="n"/>
      <c r="L41" s="16">
        <f>IF(B41="","",IF(J41="",IF(OR(K41="Backport Distribution",K41="Bestätigung Anbieter schriftlich"),"belegt durch Anbieter","Version eintragen"),IFERROR(IF(VALUE(MID(J41,FIND(".",J41,3)+1,4))&gt;=VLOOKUP(LEFT(J41,3),Fix,2,FALSE),"korrigiert",IF(OR(K41="Backport Distribution",K41="Bestätigung Anbieter schriftlich"),"Backport belegt","NICHT korrigiert")),IF(OR(K41="Backport Distribution",K41="Bestätigung Anbieter schriftlich"),"Backport belegt","Version prüfen"))))</f>
        <v/>
      </c>
      <c r="M41" s="11" t="n"/>
      <c r="N41" s="11" t="n"/>
      <c r="O41" s="12" t="n"/>
      <c r="P41" s="16">
        <f>IF(B41="","",IF(COUNTIFS(Logpruefung!$A$6:$A$205,B41,Logpruefung!$I$6:$I$205,"auffällig")&gt;0,"auffällig",IF(COUNTIFS(Logpruefung!$A$6:$A$205,B41,Logpruefung!$I$6:$I$205,"nicht prüfbar")&gt;0,"nicht prüfbar",IF(COUNTIFS(Logpruefung!$A$6:$A$205,B41,Logpruefung!$I$6:$I$205,"unauffällig")+COUNTIFS(Logpruefung!$A$6:$A$205,B41,Logpruefung!$I$6:$I$205,"vom Anbieter bestätigt unauffällig")&gt;0,"unauffällig","offen"))))</f>
        <v/>
      </c>
      <c r="Q41" s="19">
        <f>IF(B41="","",IF(D41="SaaS-Anbieter","beim Anbieter (Blatt SaaS_Anbieter)",IF(O41="","Protokolle anfordern",IF(O41&lt;=LogStart,"ab "&amp;TEXT(LogStart,"DD.MM.YYYY")&amp;" vorhanden","Lücke: erst ab "&amp;TEXT(O41,"DD.MM.YYYY")))))</f>
        <v/>
      </c>
      <c r="R41" s="19">
        <f>IF(B41="","",IF(COUNTIF(Zugangsdaten!$A$6:$A$205,B41)=0,"keine erfasst",IF(COUNTIFS(Zugangsdaten!$A$6:$A$205,B41,Zugangsdaten!$K$6:$K$205,"offen")&gt;0,COUNTIFS(Zugangsdaten!$A$6:$A$205,B41,Zugangsdaten!$K$6:$K$205,"offen")&amp;" offen","erledigt")))</f>
        <v/>
      </c>
      <c r="S41" s="19">
        <f>IF(B41="","",IF(G41&lt;&gt;"J","keine Personendaten",IF(OR(P41="auffällig",P41="nicht prüfbar"),"prüfen (Blatt Meldung)",IF(P41="offen","nach Logprüfung entscheiden","kein Hinweis, dokumentieren"))))</f>
        <v/>
      </c>
      <c r="T41" s="16">
        <f>IF(B41="","",IF(OR(L41="NICHT korrigiert",P41="auffällig"),"KRITISCH",IF(AND(OR(L41="korrigiert",L41="Backport belegt",L41="belegt durch Anbieter"),OR(M41="J",M41="nicht nötig"),OR(N41="J",N41="nicht nötig"),OR(P41="unauffällig",AND(P41="nicht prüfbar",R41="erledigt")),OR(R41="erledigt",R41="keine erfasst")),"ERLEDIGT","OFFEN")))</f>
        <v/>
      </c>
      <c r="U41" s="11" t="n"/>
    </row>
    <row r="42">
      <c r="A42" s="17">
        <f>IF(B42="","",ROW()-5)</f>
        <v/>
      </c>
      <c r="B42" s="11" t="n"/>
      <c r="C42" s="11" t="n"/>
      <c r="D42" s="11" t="n"/>
      <c r="E42" s="11" t="n"/>
      <c r="F42" s="11" t="n"/>
      <c r="G42" s="11" t="n"/>
      <c r="H42" s="15">
        <f>IF(B42="","",IF(AND(F42="J",G42="J"),1,IF(OR(F42="J",G42="J"),2,3)))</f>
        <v/>
      </c>
      <c r="I42" s="18" t="n"/>
      <c r="J42" s="18" t="n"/>
      <c r="K42" s="11" t="n"/>
      <c r="L42" s="16">
        <f>IF(B42="","",IF(J42="",IF(OR(K42="Backport Distribution",K42="Bestätigung Anbieter schriftlich"),"belegt durch Anbieter","Version eintragen"),IFERROR(IF(VALUE(MID(J42,FIND(".",J42,3)+1,4))&gt;=VLOOKUP(LEFT(J42,3),Fix,2,FALSE),"korrigiert",IF(OR(K42="Backport Distribution",K42="Bestätigung Anbieter schriftlich"),"Backport belegt","NICHT korrigiert")),IF(OR(K42="Backport Distribution",K42="Bestätigung Anbieter schriftlich"),"Backport belegt","Version prüfen"))))</f>
        <v/>
      </c>
      <c r="M42" s="11" t="n"/>
      <c r="N42" s="11" t="n"/>
      <c r="O42" s="12" t="n"/>
      <c r="P42" s="16">
        <f>IF(B42="","",IF(COUNTIFS(Logpruefung!$A$6:$A$205,B42,Logpruefung!$I$6:$I$205,"auffällig")&gt;0,"auffällig",IF(COUNTIFS(Logpruefung!$A$6:$A$205,B42,Logpruefung!$I$6:$I$205,"nicht prüfbar")&gt;0,"nicht prüfbar",IF(COUNTIFS(Logpruefung!$A$6:$A$205,B42,Logpruefung!$I$6:$I$205,"unauffällig")+COUNTIFS(Logpruefung!$A$6:$A$205,B42,Logpruefung!$I$6:$I$205,"vom Anbieter bestätigt unauffällig")&gt;0,"unauffällig","offen"))))</f>
        <v/>
      </c>
      <c r="Q42" s="19">
        <f>IF(B42="","",IF(D42="SaaS-Anbieter","beim Anbieter (Blatt SaaS_Anbieter)",IF(O42="","Protokolle anfordern",IF(O42&lt;=LogStart,"ab "&amp;TEXT(LogStart,"DD.MM.YYYY")&amp;" vorhanden","Lücke: erst ab "&amp;TEXT(O42,"DD.MM.YYYY")))))</f>
        <v/>
      </c>
      <c r="R42" s="19">
        <f>IF(B42="","",IF(COUNTIF(Zugangsdaten!$A$6:$A$205,B42)=0,"keine erfasst",IF(COUNTIFS(Zugangsdaten!$A$6:$A$205,B42,Zugangsdaten!$K$6:$K$205,"offen")&gt;0,COUNTIFS(Zugangsdaten!$A$6:$A$205,B42,Zugangsdaten!$K$6:$K$205,"offen")&amp;" offen","erledigt")))</f>
        <v/>
      </c>
      <c r="S42" s="19">
        <f>IF(B42="","",IF(G42&lt;&gt;"J","keine Personendaten",IF(OR(P42="auffällig",P42="nicht prüfbar"),"prüfen (Blatt Meldung)",IF(P42="offen","nach Logprüfung entscheiden","kein Hinweis, dokumentieren"))))</f>
        <v/>
      </c>
      <c r="T42" s="16">
        <f>IF(B42="","",IF(OR(L42="NICHT korrigiert",P42="auffällig"),"KRITISCH",IF(AND(OR(L42="korrigiert",L42="Backport belegt",L42="belegt durch Anbieter"),OR(M42="J",M42="nicht nötig"),OR(N42="J",N42="nicht nötig"),OR(P42="unauffällig",AND(P42="nicht prüfbar",R42="erledigt")),OR(R42="erledigt",R42="keine erfasst")),"ERLEDIGT","OFFEN")))</f>
        <v/>
      </c>
      <c r="U42" s="11" t="n"/>
    </row>
    <row r="43">
      <c r="A43" s="17">
        <f>IF(B43="","",ROW()-5)</f>
        <v/>
      </c>
      <c r="B43" s="11" t="n"/>
      <c r="C43" s="11" t="n"/>
      <c r="D43" s="11" t="n"/>
      <c r="E43" s="11" t="n"/>
      <c r="F43" s="11" t="n"/>
      <c r="G43" s="11" t="n"/>
      <c r="H43" s="15">
        <f>IF(B43="","",IF(AND(F43="J",G43="J"),1,IF(OR(F43="J",G43="J"),2,3)))</f>
        <v/>
      </c>
      <c r="I43" s="18" t="n"/>
      <c r="J43" s="18" t="n"/>
      <c r="K43" s="11" t="n"/>
      <c r="L43" s="16">
        <f>IF(B43="","",IF(J43="",IF(OR(K43="Backport Distribution",K43="Bestätigung Anbieter schriftlich"),"belegt durch Anbieter","Version eintragen"),IFERROR(IF(VALUE(MID(J43,FIND(".",J43,3)+1,4))&gt;=VLOOKUP(LEFT(J43,3),Fix,2,FALSE),"korrigiert",IF(OR(K43="Backport Distribution",K43="Bestätigung Anbieter schriftlich"),"Backport belegt","NICHT korrigiert")),IF(OR(K43="Backport Distribution",K43="Bestätigung Anbieter schriftlich"),"Backport belegt","Version prüfen"))))</f>
        <v/>
      </c>
      <c r="M43" s="11" t="n"/>
      <c r="N43" s="11" t="n"/>
      <c r="O43" s="12" t="n"/>
      <c r="P43" s="16">
        <f>IF(B43="","",IF(COUNTIFS(Logpruefung!$A$6:$A$205,B43,Logpruefung!$I$6:$I$205,"auffällig")&gt;0,"auffällig",IF(COUNTIFS(Logpruefung!$A$6:$A$205,B43,Logpruefung!$I$6:$I$205,"nicht prüfbar")&gt;0,"nicht prüfbar",IF(COUNTIFS(Logpruefung!$A$6:$A$205,B43,Logpruefung!$I$6:$I$205,"unauffällig")+COUNTIFS(Logpruefung!$A$6:$A$205,B43,Logpruefung!$I$6:$I$205,"vom Anbieter bestätigt unauffällig")&gt;0,"unauffällig","offen"))))</f>
        <v/>
      </c>
      <c r="Q43" s="19">
        <f>IF(B43="","",IF(D43="SaaS-Anbieter","beim Anbieter (Blatt SaaS_Anbieter)",IF(O43="","Protokolle anfordern",IF(O43&lt;=LogStart,"ab "&amp;TEXT(LogStart,"DD.MM.YYYY")&amp;" vorhanden","Lücke: erst ab "&amp;TEXT(O43,"DD.MM.YYYY")))))</f>
        <v/>
      </c>
      <c r="R43" s="19">
        <f>IF(B43="","",IF(COUNTIF(Zugangsdaten!$A$6:$A$205,B43)=0,"keine erfasst",IF(COUNTIFS(Zugangsdaten!$A$6:$A$205,B43,Zugangsdaten!$K$6:$K$205,"offen")&gt;0,COUNTIFS(Zugangsdaten!$A$6:$A$205,B43,Zugangsdaten!$K$6:$K$205,"offen")&amp;" offen","erledigt")))</f>
        <v/>
      </c>
      <c r="S43" s="19">
        <f>IF(B43="","",IF(G43&lt;&gt;"J","keine Personendaten",IF(OR(P43="auffällig",P43="nicht prüfbar"),"prüfen (Blatt Meldung)",IF(P43="offen","nach Logprüfung entscheiden","kein Hinweis, dokumentieren"))))</f>
        <v/>
      </c>
      <c r="T43" s="16">
        <f>IF(B43="","",IF(OR(L43="NICHT korrigiert",P43="auffällig"),"KRITISCH",IF(AND(OR(L43="korrigiert",L43="Backport belegt",L43="belegt durch Anbieter"),OR(M43="J",M43="nicht nötig"),OR(N43="J",N43="nicht nötig"),OR(P43="unauffällig",AND(P43="nicht prüfbar",R43="erledigt")),OR(R43="erledigt",R43="keine erfasst")),"ERLEDIGT","OFFEN")))</f>
        <v/>
      </c>
      <c r="U43" s="11" t="n"/>
    </row>
    <row r="44">
      <c r="A44" s="17">
        <f>IF(B44="","",ROW()-5)</f>
        <v/>
      </c>
      <c r="B44" s="11" t="n"/>
      <c r="C44" s="11" t="n"/>
      <c r="D44" s="11" t="n"/>
      <c r="E44" s="11" t="n"/>
      <c r="F44" s="11" t="n"/>
      <c r="G44" s="11" t="n"/>
      <c r="H44" s="15">
        <f>IF(B44="","",IF(AND(F44="J",G44="J"),1,IF(OR(F44="J",G44="J"),2,3)))</f>
        <v/>
      </c>
      <c r="I44" s="18" t="n"/>
      <c r="J44" s="18" t="n"/>
      <c r="K44" s="11" t="n"/>
      <c r="L44" s="16">
        <f>IF(B44="","",IF(J44="",IF(OR(K44="Backport Distribution",K44="Bestätigung Anbieter schriftlich"),"belegt durch Anbieter","Version eintragen"),IFERROR(IF(VALUE(MID(J44,FIND(".",J44,3)+1,4))&gt;=VLOOKUP(LEFT(J44,3),Fix,2,FALSE),"korrigiert",IF(OR(K44="Backport Distribution",K44="Bestätigung Anbieter schriftlich"),"Backport belegt","NICHT korrigiert")),IF(OR(K44="Backport Distribution",K44="Bestätigung Anbieter schriftlich"),"Backport belegt","Version prüfen"))))</f>
        <v/>
      </c>
      <c r="M44" s="11" t="n"/>
      <c r="N44" s="11" t="n"/>
      <c r="O44" s="12" t="n"/>
      <c r="P44" s="16">
        <f>IF(B44="","",IF(COUNTIFS(Logpruefung!$A$6:$A$205,B44,Logpruefung!$I$6:$I$205,"auffällig")&gt;0,"auffällig",IF(COUNTIFS(Logpruefung!$A$6:$A$205,B44,Logpruefung!$I$6:$I$205,"nicht prüfbar")&gt;0,"nicht prüfbar",IF(COUNTIFS(Logpruefung!$A$6:$A$205,B44,Logpruefung!$I$6:$I$205,"unauffällig")+COUNTIFS(Logpruefung!$A$6:$A$205,B44,Logpruefung!$I$6:$I$205,"vom Anbieter bestätigt unauffällig")&gt;0,"unauffällig","offen"))))</f>
        <v/>
      </c>
      <c r="Q44" s="19">
        <f>IF(B44="","",IF(D44="SaaS-Anbieter","beim Anbieter (Blatt SaaS_Anbieter)",IF(O44="","Protokolle anfordern",IF(O44&lt;=LogStart,"ab "&amp;TEXT(LogStart,"DD.MM.YYYY")&amp;" vorhanden","Lücke: erst ab "&amp;TEXT(O44,"DD.MM.YYYY")))))</f>
        <v/>
      </c>
      <c r="R44" s="19">
        <f>IF(B44="","",IF(COUNTIF(Zugangsdaten!$A$6:$A$205,B44)=0,"keine erfasst",IF(COUNTIFS(Zugangsdaten!$A$6:$A$205,B44,Zugangsdaten!$K$6:$K$205,"offen")&gt;0,COUNTIFS(Zugangsdaten!$A$6:$A$205,B44,Zugangsdaten!$K$6:$K$205,"offen")&amp;" offen","erledigt")))</f>
        <v/>
      </c>
      <c r="S44" s="19">
        <f>IF(B44="","",IF(G44&lt;&gt;"J","keine Personendaten",IF(OR(P44="auffällig",P44="nicht prüfbar"),"prüfen (Blatt Meldung)",IF(P44="offen","nach Logprüfung entscheiden","kein Hinweis, dokumentieren"))))</f>
        <v/>
      </c>
      <c r="T44" s="16">
        <f>IF(B44="","",IF(OR(L44="NICHT korrigiert",P44="auffällig"),"KRITISCH",IF(AND(OR(L44="korrigiert",L44="Backport belegt",L44="belegt durch Anbieter"),OR(M44="J",M44="nicht nötig"),OR(N44="J",N44="nicht nötig"),OR(P44="unauffällig",AND(P44="nicht prüfbar",R44="erledigt")),OR(R44="erledigt",R44="keine erfasst")),"ERLEDIGT","OFFEN")))</f>
        <v/>
      </c>
      <c r="U44" s="11" t="n"/>
    </row>
    <row r="45">
      <c r="A45" s="17">
        <f>IF(B45="","",ROW()-5)</f>
        <v/>
      </c>
      <c r="B45" s="11" t="n"/>
      <c r="C45" s="11" t="n"/>
      <c r="D45" s="11" t="n"/>
      <c r="E45" s="11" t="n"/>
      <c r="F45" s="11" t="n"/>
      <c r="G45" s="11" t="n"/>
      <c r="H45" s="15">
        <f>IF(B45="","",IF(AND(F45="J",G45="J"),1,IF(OR(F45="J",G45="J"),2,3)))</f>
        <v/>
      </c>
      <c r="I45" s="18" t="n"/>
      <c r="J45" s="18" t="n"/>
      <c r="K45" s="11" t="n"/>
      <c r="L45" s="16">
        <f>IF(B45="","",IF(J45="",IF(OR(K45="Backport Distribution",K45="Bestätigung Anbieter schriftlich"),"belegt durch Anbieter","Version eintragen"),IFERROR(IF(VALUE(MID(J45,FIND(".",J45,3)+1,4))&gt;=VLOOKUP(LEFT(J45,3),Fix,2,FALSE),"korrigiert",IF(OR(K45="Backport Distribution",K45="Bestätigung Anbieter schriftlich"),"Backport belegt","NICHT korrigiert")),IF(OR(K45="Backport Distribution",K45="Bestätigung Anbieter schriftlich"),"Backport belegt","Version prüfen"))))</f>
        <v/>
      </c>
      <c r="M45" s="11" t="n"/>
      <c r="N45" s="11" t="n"/>
      <c r="O45" s="12" t="n"/>
      <c r="P45" s="16">
        <f>IF(B45="","",IF(COUNTIFS(Logpruefung!$A$6:$A$205,B45,Logpruefung!$I$6:$I$205,"auffällig")&gt;0,"auffällig",IF(COUNTIFS(Logpruefung!$A$6:$A$205,B45,Logpruefung!$I$6:$I$205,"nicht prüfbar")&gt;0,"nicht prüfbar",IF(COUNTIFS(Logpruefung!$A$6:$A$205,B45,Logpruefung!$I$6:$I$205,"unauffällig")+COUNTIFS(Logpruefung!$A$6:$A$205,B45,Logpruefung!$I$6:$I$205,"vom Anbieter bestätigt unauffällig")&gt;0,"unauffällig","offen"))))</f>
        <v/>
      </c>
      <c r="Q45" s="19">
        <f>IF(B45="","",IF(D45="SaaS-Anbieter","beim Anbieter (Blatt SaaS_Anbieter)",IF(O45="","Protokolle anfordern",IF(O45&lt;=LogStart,"ab "&amp;TEXT(LogStart,"DD.MM.YYYY")&amp;" vorhanden","Lücke: erst ab "&amp;TEXT(O45,"DD.MM.YYYY")))))</f>
        <v/>
      </c>
      <c r="R45" s="19">
        <f>IF(B45="","",IF(COUNTIF(Zugangsdaten!$A$6:$A$205,B45)=0,"keine erfasst",IF(COUNTIFS(Zugangsdaten!$A$6:$A$205,B45,Zugangsdaten!$K$6:$K$205,"offen")&gt;0,COUNTIFS(Zugangsdaten!$A$6:$A$205,B45,Zugangsdaten!$K$6:$K$205,"offen")&amp;" offen","erledigt")))</f>
        <v/>
      </c>
      <c r="S45" s="19">
        <f>IF(B45="","",IF(G45&lt;&gt;"J","keine Personendaten",IF(OR(P45="auffällig",P45="nicht prüfbar"),"prüfen (Blatt Meldung)",IF(P45="offen","nach Logprüfung entscheiden","kein Hinweis, dokumentieren"))))</f>
        <v/>
      </c>
      <c r="T45" s="16">
        <f>IF(B45="","",IF(OR(L45="NICHT korrigiert",P45="auffällig"),"KRITISCH",IF(AND(OR(L45="korrigiert",L45="Backport belegt",L45="belegt durch Anbieter"),OR(M45="J",M45="nicht nötig"),OR(N45="J",N45="nicht nötig"),OR(P45="unauffällig",AND(P45="nicht prüfbar",R45="erledigt")),OR(R45="erledigt",R45="keine erfasst")),"ERLEDIGT","OFFEN")))</f>
        <v/>
      </c>
      <c r="U45" s="11" t="n"/>
    </row>
    <row r="46">
      <c r="A46" s="17">
        <f>IF(B46="","",ROW()-5)</f>
        <v/>
      </c>
      <c r="B46" s="11" t="n"/>
      <c r="C46" s="11" t="n"/>
      <c r="D46" s="11" t="n"/>
      <c r="E46" s="11" t="n"/>
      <c r="F46" s="11" t="n"/>
      <c r="G46" s="11" t="n"/>
      <c r="H46" s="15">
        <f>IF(B46="","",IF(AND(F46="J",G46="J"),1,IF(OR(F46="J",G46="J"),2,3)))</f>
        <v/>
      </c>
      <c r="I46" s="18" t="n"/>
      <c r="J46" s="18" t="n"/>
      <c r="K46" s="11" t="n"/>
      <c r="L46" s="16">
        <f>IF(B46="","",IF(J46="",IF(OR(K46="Backport Distribution",K46="Bestätigung Anbieter schriftlich"),"belegt durch Anbieter","Version eintragen"),IFERROR(IF(VALUE(MID(J46,FIND(".",J46,3)+1,4))&gt;=VLOOKUP(LEFT(J46,3),Fix,2,FALSE),"korrigiert",IF(OR(K46="Backport Distribution",K46="Bestätigung Anbieter schriftlich"),"Backport belegt","NICHT korrigiert")),IF(OR(K46="Backport Distribution",K46="Bestätigung Anbieter schriftlich"),"Backport belegt","Version prüfen"))))</f>
        <v/>
      </c>
      <c r="M46" s="11" t="n"/>
      <c r="N46" s="11" t="n"/>
      <c r="O46" s="12" t="n"/>
      <c r="P46" s="16">
        <f>IF(B46="","",IF(COUNTIFS(Logpruefung!$A$6:$A$205,B46,Logpruefung!$I$6:$I$205,"auffällig")&gt;0,"auffällig",IF(COUNTIFS(Logpruefung!$A$6:$A$205,B46,Logpruefung!$I$6:$I$205,"nicht prüfbar")&gt;0,"nicht prüfbar",IF(COUNTIFS(Logpruefung!$A$6:$A$205,B46,Logpruefung!$I$6:$I$205,"unauffällig")+COUNTIFS(Logpruefung!$A$6:$A$205,B46,Logpruefung!$I$6:$I$205,"vom Anbieter bestätigt unauffällig")&gt;0,"unauffällig","offen"))))</f>
        <v/>
      </c>
      <c r="Q46" s="19">
        <f>IF(B46="","",IF(D46="SaaS-Anbieter","beim Anbieter (Blatt SaaS_Anbieter)",IF(O46="","Protokolle anfordern",IF(O46&lt;=LogStart,"ab "&amp;TEXT(LogStart,"DD.MM.YYYY")&amp;" vorhanden","Lücke: erst ab "&amp;TEXT(O46,"DD.MM.YYYY")))))</f>
        <v/>
      </c>
      <c r="R46" s="19">
        <f>IF(B46="","",IF(COUNTIF(Zugangsdaten!$A$6:$A$205,B46)=0,"keine erfasst",IF(COUNTIFS(Zugangsdaten!$A$6:$A$205,B46,Zugangsdaten!$K$6:$K$205,"offen")&gt;0,COUNTIFS(Zugangsdaten!$A$6:$A$205,B46,Zugangsdaten!$K$6:$K$205,"offen")&amp;" offen","erledigt")))</f>
        <v/>
      </c>
      <c r="S46" s="19">
        <f>IF(B46="","",IF(G46&lt;&gt;"J","keine Personendaten",IF(OR(P46="auffällig",P46="nicht prüfbar"),"prüfen (Blatt Meldung)",IF(P46="offen","nach Logprüfung entscheiden","kein Hinweis, dokumentieren"))))</f>
        <v/>
      </c>
      <c r="T46" s="16">
        <f>IF(B46="","",IF(OR(L46="NICHT korrigiert",P46="auffällig"),"KRITISCH",IF(AND(OR(L46="korrigiert",L46="Backport belegt",L46="belegt durch Anbieter"),OR(M46="J",M46="nicht nötig"),OR(N46="J",N46="nicht nötig"),OR(P46="unauffällig",AND(P46="nicht prüfbar",R46="erledigt")),OR(R46="erledigt",R46="keine erfasst")),"ERLEDIGT","OFFEN")))</f>
        <v/>
      </c>
      <c r="U46" s="11" t="n"/>
    </row>
    <row r="47">
      <c r="A47" s="17">
        <f>IF(B47="","",ROW()-5)</f>
        <v/>
      </c>
      <c r="B47" s="11" t="n"/>
      <c r="C47" s="11" t="n"/>
      <c r="D47" s="11" t="n"/>
      <c r="E47" s="11" t="n"/>
      <c r="F47" s="11" t="n"/>
      <c r="G47" s="11" t="n"/>
      <c r="H47" s="15">
        <f>IF(B47="","",IF(AND(F47="J",G47="J"),1,IF(OR(F47="J",G47="J"),2,3)))</f>
        <v/>
      </c>
      <c r="I47" s="18" t="n"/>
      <c r="J47" s="18" t="n"/>
      <c r="K47" s="11" t="n"/>
      <c r="L47" s="16">
        <f>IF(B47="","",IF(J47="",IF(OR(K47="Backport Distribution",K47="Bestätigung Anbieter schriftlich"),"belegt durch Anbieter","Version eintragen"),IFERROR(IF(VALUE(MID(J47,FIND(".",J47,3)+1,4))&gt;=VLOOKUP(LEFT(J47,3),Fix,2,FALSE),"korrigiert",IF(OR(K47="Backport Distribution",K47="Bestätigung Anbieter schriftlich"),"Backport belegt","NICHT korrigiert")),IF(OR(K47="Backport Distribution",K47="Bestätigung Anbieter schriftlich"),"Backport belegt","Version prüfen"))))</f>
        <v/>
      </c>
      <c r="M47" s="11" t="n"/>
      <c r="N47" s="11" t="n"/>
      <c r="O47" s="12" t="n"/>
      <c r="P47" s="16">
        <f>IF(B47="","",IF(COUNTIFS(Logpruefung!$A$6:$A$205,B47,Logpruefung!$I$6:$I$205,"auffällig")&gt;0,"auffällig",IF(COUNTIFS(Logpruefung!$A$6:$A$205,B47,Logpruefung!$I$6:$I$205,"nicht prüfbar")&gt;0,"nicht prüfbar",IF(COUNTIFS(Logpruefung!$A$6:$A$205,B47,Logpruefung!$I$6:$I$205,"unauffällig")+COUNTIFS(Logpruefung!$A$6:$A$205,B47,Logpruefung!$I$6:$I$205,"vom Anbieter bestätigt unauffällig")&gt;0,"unauffällig","offen"))))</f>
        <v/>
      </c>
      <c r="Q47" s="19">
        <f>IF(B47="","",IF(D47="SaaS-Anbieter","beim Anbieter (Blatt SaaS_Anbieter)",IF(O47="","Protokolle anfordern",IF(O47&lt;=LogStart,"ab "&amp;TEXT(LogStart,"DD.MM.YYYY")&amp;" vorhanden","Lücke: erst ab "&amp;TEXT(O47,"DD.MM.YYYY")))))</f>
        <v/>
      </c>
      <c r="R47" s="19">
        <f>IF(B47="","",IF(COUNTIF(Zugangsdaten!$A$6:$A$205,B47)=0,"keine erfasst",IF(COUNTIFS(Zugangsdaten!$A$6:$A$205,B47,Zugangsdaten!$K$6:$K$205,"offen")&gt;0,COUNTIFS(Zugangsdaten!$A$6:$A$205,B47,Zugangsdaten!$K$6:$K$205,"offen")&amp;" offen","erledigt")))</f>
        <v/>
      </c>
      <c r="S47" s="19">
        <f>IF(B47="","",IF(G47&lt;&gt;"J","keine Personendaten",IF(OR(P47="auffällig",P47="nicht prüfbar"),"prüfen (Blatt Meldung)",IF(P47="offen","nach Logprüfung entscheiden","kein Hinweis, dokumentieren"))))</f>
        <v/>
      </c>
      <c r="T47" s="16">
        <f>IF(B47="","",IF(OR(L47="NICHT korrigiert",P47="auffällig"),"KRITISCH",IF(AND(OR(L47="korrigiert",L47="Backport belegt",L47="belegt durch Anbieter"),OR(M47="J",M47="nicht nötig"),OR(N47="J",N47="nicht nötig"),OR(P47="unauffällig",AND(P47="nicht prüfbar",R47="erledigt")),OR(R47="erledigt",R47="keine erfasst")),"ERLEDIGT","OFFEN")))</f>
        <v/>
      </c>
      <c r="U47" s="11" t="n"/>
    </row>
    <row r="48">
      <c r="A48" s="17">
        <f>IF(B48="","",ROW()-5)</f>
        <v/>
      </c>
      <c r="B48" s="11" t="n"/>
      <c r="C48" s="11" t="n"/>
      <c r="D48" s="11" t="n"/>
      <c r="E48" s="11" t="n"/>
      <c r="F48" s="11" t="n"/>
      <c r="G48" s="11" t="n"/>
      <c r="H48" s="15">
        <f>IF(B48="","",IF(AND(F48="J",G48="J"),1,IF(OR(F48="J",G48="J"),2,3)))</f>
        <v/>
      </c>
      <c r="I48" s="18" t="n"/>
      <c r="J48" s="18" t="n"/>
      <c r="K48" s="11" t="n"/>
      <c r="L48" s="16">
        <f>IF(B48="","",IF(J48="",IF(OR(K48="Backport Distribution",K48="Bestätigung Anbieter schriftlich"),"belegt durch Anbieter","Version eintragen"),IFERROR(IF(VALUE(MID(J48,FIND(".",J48,3)+1,4))&gt;=VLOOKUP(LEFT(J48,3),Fix,2,FALSE),"korrigiert",IF(OR(K48="Backport Distribution",K48="Bestätigung Anbieter schriftlich"),"Backport belegt","NICHT korrigiert")),IF(OR(K48="Backport Distribution",K48="Bestätigung Anbieter schriftlich"),"Backport belegt","Version prüfen"))))</f>
        <v/>
      </c>
      <c r="M48" s="11" t="n"/>
      <c r="N48" s="11" t="n"/>
      <c r="O48" s="12" t="n"/>
      <c r="P48" s="16">
        <f>IF(B48="","",IF(COUNTIFS(Logpruefung!$A$6:$A$205,B48,Logpruefung!$I$6:$I$205,"auffällig")&gt;0,"auffällig",IF(COUNTIFS(Logpruefung!$A$6:$A$205,B48,Logpruefung!$I$6:$I$205,"nicht prüfbar")&gt;0,"nicht prüfbar",IF(COUNTIFS(Logpruefung!$A$6:$A$205,B48,Logpruefung!$I$6:$I$205,"unauffällig")+COUNTIFS(Logpruefung!$A$6:$A$205,B48,Logpruefung!$I$6:$I$205,"vom Anbieter bestätigt unauffällig")&gt;0,"unauffällig","offen"))))</f>
        <v/>
      </c>
      <c r="Q48" s="19">
        <f>IF(B48="","",IF(D48="SaaS-Anbieter","beim Anbieter (Blatt SaaS_Anbieter)",IF(O48="","Protokolle anfordern",IF(O48&lt;=LogStart,"ab "&amp;TEXT(LogStart,"DD.MM.YYYY")&amp;" vorhanden","Lücke: erst ab "&amp;TEXT(O48,"DD.MM.YYYY")))))</f>
        <v/>
      </c>
      <c r="R48" s="19">
        <f>IF(B48="","",IF(COUNTIF(Zugangsdaten!$A$6:$A$205,B48)=0,"keine erfasst",IF(COUNTIFS(Zugangsdaten!$A$6:$A$205,B48,Zugangsdaten!$K$6:$K$205,"offen")&gt;0,COUNTIFS(Zugangsdaten!$A$6:$A$205,B48,Zugangsdaten!$K$6:$K$205,"offen")&amp;" offen","erledigt")))</f>
        <v/>
      </c>
      <c r="S48" s="19">
        <f>IF(B48="","",IF(G48&lt;&gt;"J","keine Personendaten",IF(OR(P48="auffällig",P48="nicht prüfbar"),"prüfen (Blatt Meldung)",IF(P48="offen","nach Logprüfung entscheiden","kein Hinweis, dokumentieren"))))</f>
        <v/>
      </c>
      <c r="T48" s="16">
        <f>IF(B48="","",IF(OR(L48="NICHT korrigiert",P48="auffällig"),"KRITISCH",IF(AND(OR(L48="korrigiert",L48="Backport belegt",L48="belegt durch Anbieter"),OR(M48="J",M48="nicht nötig"),OR(N48="J",N48="nicht nötig"),OR(P48="unauffällig",AND(P48="nicht prüfbar",R48="erledigt")),OR(R48="erledigt",R48="keine erfasst")),"ERLEDIGT","OFFEN")))</f>
        <v/>
      </c>
      <c r="U48" s="11" t="n"/>
    </row>
    <row r="49">
      <c r="A49" s="17">
        <f>IF(B49="","",ROW()-5)</f>
        <v/>
      </c>
      <c r="B49" s="11" t="n"/>
      <c r="C49" s="11" t="n"/>
      <c r="D49" s="11" t="n"/>
      <c r="E49" s="11" t="n"/>
      <c r="F49" s="11" t="n"/>
      <c r="G49" s="11" t="n"/>
      <c r="H49" s="15">
        <f>IF(B49="","",IF(AND(F49="J",G49="J"),1,IF(OR(F49="J",G49="J"),2,3)))</f>
        <v/>
      </c>
      <c r="I49" s="18" t="n"/>
      <c r="J49" s="18" t="n"/>
      <c r="K49" s="11" t="n"/>
      <c r="L49" s="16">
        <f>IF(B49="","",IF(J49="",IF(OR(K49="Backport Distribution",K49="Bestätigung Anbieter schriftlich"),"belegt durch Anbieter","Version eintragen"),IFERROR(IF(VALUE(MID(J49,FIND(".",J49,3)+1,4))&gt;=VLOOKUP(LEFT(J49,3),Fix,2,FALSE),"korrigiert",IF(OR(K49="Backport Distribution",K49="Bestätigung Anbieter schriftlich"),"Backport belegt","NICHT korrigiert")),IF(OR(K49="Backport Distribution",K49="Bestätigung Anbieter schriftlich"),"Backport belegt","Version prüfen"))))</f>
        <v/>
      </c>
      <c r="M49" s="11" t="n"/>
      <c r="N49" s="11" t="n"/>
      <c r="O49" s="12" t="n"/>
      <c r="P49" s="16">
        <f>IF(B49="","",IF(COUNTIFS(Logpruefung!$A$6:$A$205,B49,Logpruefung!$I$6:$I$205,"auffällig")&gt;0,"auffällig",IF(COUNTIFS(Logpruefung!$A$6:$A$205,B49,Logpruefung!$I$6:$I$205,"nicht prüfbar")&gt;0,"nicht prüfbar",IF(COUNTIFS(Logpruefung!$A$6:$A$205,B49,Logpruefung!$I$6:$I$205,"unauffällig")+COUNTIFS(Logpruefung!$A$6:$A$205,B49,Logpruefung!$I$6:$I$205,"vom Anbieter bestätigt unauffällig")&gt;0,"unauffällig","offen"))))</f>
        <v/>
      </c>
      <c r="Q49" s="19">
        <f>IF(B49="","",IF(D49="SaaS-Anbieter","beim Anbieter (Blatt SaaS_Anbieter)",IF(O49="","Protokolle anfordern",IF(O49&lt;=LogStart,"ab "&amp;TEXT(LogStart,"DD.MM.YYYY")&amp;" vorhanden","Lücke: erst ab "&amp;TEXT(O49,"DD.MM.YYYY")))))</f>
        <v/>
      </c>
      <c r="R49" s="19">
        <f>IF(B49="","",IF(COUNTIF(Zugangsdaten!$A$6:$A$205,B49)=0,"keine erfasst",IF(COUNTIFS(Zugangsdaten!$A$6:$A$205,B49,Zugangsdaten!$K$6:$K$205,"offen")&gt;0,COUNTIFS(Zugangsdaten!$A$6:$A$205,B49,Zugangsdaten!$K$6:$K$205,"offen")&amp;" offen","erledigt")))</f>
        <v/>
      </c>
      <c r="S49" s="19">
        <f>IF(B49="","",IF(G49&lt;&gt;"J","keine Personendaten",IF(OR(P49="auffällig",P49="nicht prüfbar"),"prüfen (Blatt Meldung)",IF(P49="offen","nach Logprüfung entscheiden","kein Hinweis, dokumentieren"))))</f>
        <v/>
      </c>
      <c r="T49" s="16">
        <f>IF(B49="","",IF(OR(L49="NICHT korrigiert",P49="auffällig"),"KRITISCH",IF(AND(OR(L49="korrigiert",L49="Backport belegt",L49="belegt durch Anbieter"),OR(M49="J",M49="nicht nötig"),OR(N49="J",N49="nicht nötig"),OR(P49="unauffällig",AND(P49="nicht prüfbar",R49="erledigt")),OR(R49="erledigt",R49="keine erfasst")),"ERLEDIGT","OFFEN")))</f>
        <v/>
      </c>
      <c r="U49" s="11" t="n"/>
    </row>
    <row r="50">
      <c r="A50" s="17">
        <f>IF(B50="","",ROW()-5)</f>
        <v/>
      </c>
      <c r="B50" s="11" t="n"/>
      <c r="C50" s="11" t="n"/>
      <c r="D50" s="11" t="n"/>
      <c r="E50" s="11" t="n"/>
      <c r="F50" s="11" t="n"/>
      <c r="G50" s="11" t="n"/>
      <c r="H50" s="15">
        <f>IF(B50="","",IF(AND(F50="J",G50="J"),1,IF(OR(F50="J",G50="J"),2,3)))</f>
        <v/>
      </c>
      <c r="I50" s="18" t="n"/>
      <c r="J50" s="18" t="n"/>
      <c r="K50" s="11" t="n"/>
      <c r="L50" s="16">
        <f>IF(B50="","",IF(J50="",IF(OR(K50="Backport Distribution",K50="Bestätigung Anbieter schriftlich"),"belegt durch Anbieter","Version eintragen"),IFERROR(IF(VALUE(MID(J50,FIND(".",J50,3)+1,4))&gt;=VLOOKUP(LEFT(J50,3),Fix,2,FALSE),"korrigiert",IF(OR(K50="Backport Distribution",K50="Bestätigung Anbieter schriftlich"),"Backport belegt","NICHT korrigiert")),IF(OR(K50="Backport Distribution",K50="Bestätigung Anbieter schriftlich"),"Backport belegt","Version prüfen"))))</f>
        <v/>
      </c>
      <c r="M50" s="11" t="n"/>
      <c r="N50" s="11" t="n"/>
      <c r="O50" s="12" t="n"/>
      <c r="P50" s="16">
        <f>IF(B50="","",IF(COUNTIFS(Logpruefung!$A$6:$A$205,B50,Logpruefung!$I$6:$I$205,"auffällig")&gt;0,"auffällig",IF(COUNTIFS(Logpruefung!$A$6:$A$205,B50,Logpruefung!$I$6:$I$205,"nicht prüfbar")&gt;0,"nicht prüfbar",IF(COUNTIFS(Logpruefung!$A$6:$A$205,B50,Logpruefung!$I$6:$I$205,"unauffällig")+COUNTIFS(Logpruefung!$A$6:$A$205,B50,Logpruefung!$I$6:$I$205,"vom Anbieter bestätigt unauffällig")&gt;0,"unauffällig","offen"))))</f>
        <v/>
      </c>
      <c r="Q50" s="19">
        <f>IF(B50="","",IF(D50="SaaS-Anbieter","beim Anbieter (Blatt SaaS_Anbieter)",IF(O50="","Protokolle anfordern",IF(O50&lt;=LogStart,"ab "&amp;TEXT(LogStart,"DD.MM.YYYY")&amp;" vorhanden","Lücke: erst ab "&amp;TEXT(O50,"DD.MM.YYYY")))))</f>
        <v/>
      </c>
      <c r="R50" s="19">
        <f>IF(B50="","",IF(COUNTIF(Zugangsdaten!$A$6:$A$205,B50)=0,"keine erfasst",IF(COUNTIFS(Zugangsdaten!$A$6:$A$205,B50,Zugangsdaten!$K$6:$K$205,"offen")&gt;0,COUNTIFS(Zugangsdaten!$A$6:$A$205,B50,Zugangsdaten!$K$6:$K$205,"offen")&amp;" offen","erledigt")))</f>
        <v/>
      </c>
      <c r="S50" s="19">
        <f>IF(B50="","",IF(G50&lt;&gt;"J","keine Personendaten",IF(OR(P50="auffällig",P50="nicht prüfbar"),"prüfen (Blatt Meldung)",IF(P50="offen","nach Logprüfung entscheiden","kein Hinweis, dokumentieren"))))</f>
        <v/>
      </c>
      <c r="T50" s="16">
        <f>IF(B50="","",IF(OR(L50="NICHT korrigiert",P50="auffällig"),"KRITISCH",IF(AND(OR(L50="korrigiert",L50="Backport belegt",L50="belegt durch Anbieter"),OR(M50="J",M50="nicht nötig"),OR(N50="J",N50="nicht nötig"),OR(P50="unauffällig",AND(P50="nicht prüfbar",R50="erledigt")),OR(R50="erledigt",R50="keine erfasst")),"ERLEDIGT","OFFEN")))</f>
        <v/>
      </c>
      <c r="U50" s="11" t="n"/>
    </row>
    <row r="51">
      <c r="A51" s="17">
        <f>IF(B51="","",ROW()-5)</f>
        <v/>
      </c>
      <c r="B51" s="11" t="n"/>
      <c r="C51" s="11" t="n"/>
      <c r="D51" s="11" t="n"/>
      <c r="E51" s="11" t="n"/>
      <c r="F51" s="11" t="n"/>
      <c r="G51" s="11" t="n"/>
      <c r="H51" s="15">
        <f>IF(B51="","",IF(AND(F51="J",G51="J"),1,IF(OR(F51="J",G51="J"),2,3)))</f>
        <v/>
      </c>
      <c r="I51" s="18" t="n"/>
      <c r="J51" s="18" t="n"/>
      <c r="K51" s="11" t="n"/>
      <c r="L51" s="16">
        <f>IF(B51="","",IF(J51="",IF(OR(K51="Backport Distribution",K51="Bestätigung Anbieter schriftlich"),"belegt durch Anbieter","Version eintragen"),IFERROR(IF(VALUE(MID(J51,FIND(".",J51,3)+1,4))&gt;=VLOOKUP(LEFT(J51,3),Fix,2,FALSE),"korrigiert",IF(OR(K51="Backport Distribution",K51="Bestätigung Anbieter schriftlich"),"Backport belegt","NICHT korrigiert")),IF(OR(K51="Backport Distribution",K51="Bestätigung Anbieter schriftlich"),"Backport belegt","Version prüfen"))))</f>
        <v/>
      </c>
      <c r="M51" s="11" t="n"/>
      <c r="N51" s="11" t="n"/>
      <c r="O51" s="12" t="n"/>
      <c r="P51" s="16">
        <f>IF(B51="","",IF(COUNTIFS(Logpruefung!$A$6:$A$205,B51,Logpruefung!$I$6:$I$205,"auffällig")&gt;0,"auffällig",IF(COUNTIFS(Logpruefung!$A$6:$A$205,B51,Logpruefung!$I$6:$I$205,"nicht prüfbar")&gt;0,"nicht prüfbar",IF(COUNTIFS(Logpruefung!$A$6:$A$205,B51,Logpruefung!$I$6:$I$205,"unauffällig")+COUNTIFS(Logpruefung!$A$6:$A$205,B51,Logpruefung!$I$6:$I$205,"vom Anbieter bestätigt unauffällig")&gt;0,"unauffällig","offen"))))</f>
        <v/>
      </c>
      <c r="Q51" s="19">
        <f>IF(B51="","",IF(D51="SaaS-Anbieter","beim Anbieter (Blatt SaaS_Anbieter)",IF(O51="","Protokolle anfordern",IF(O51&lt;=LogStart,"ab "&amp;TEXT(LogStart,"DD.MM.YYYY")&amp;" vorhanden","Lücke: erst ab "&amp;TEXT(O51,"DD.MM.YYYY")))))</f>
        <v/>
      </c>
      <c r="R51" s="19">
        <f>IF(B51="","",IF(COUNTIF(Zugangsdaten!$A$6:$A$205,B51)=0,"keine erfasst",IF(COUNTIFS(Zugangsdaten!$A$6:$A$205,B51,Zugangsdaten!$K$6:$K$205,"offen")&gt;0,COUNTIFS(Zugangsdaten!$A$6:$A$205,B51,Zugangsdaten!$K$6:$K$205,"offen")&amp;" offen","erledigt")))</f>
        <v/>
      </c>
      <c r="S51" s="19">
        <f>IF(B51="","",IF(G51&lt;&gt;"J","keine Personendaten",IF(OR(P51="auffällig",P51="nicht prüfbar"),"prüfen (Blatt Meldung)",IF(P51="offen","nach Logprüfung entscheiden","kein Hinweis, dokumentieren"))))</f>
        <v/>
      </c>
      <c r="T51" s="16">
        <f>IF(B51="","",IF(OR(L51="NICHT korrigiert",P51="auffällig"),"KRITISCH",IF(AND(OR(L51="korrigiert",L51="Backport belegt",L51="belegt durch Anbieter"),OR(M51="J",M51="nicht nötig"),OR(N51="J",N51="nicht nötig"),OR(P51="unauffällig",AND(P51="nicht prüfbar",R51="erledigt")),OR(R51="erledigt",R51="keine erfasst")),"ERLEDIGT","OFFEN")))</f>
        <v/>
      </c>
      <c r="U51" s="11" t="n"/>
    </row>
    <row r="52">
      <c r="A52" s="17">
        <f>IF(B52="","",ROW()-5)</f>
        <v/>
      </c>
      <c r="B52" s="11" t="n"/>
      <c r="C52" s="11" t="n"/>
      <c r="D52" s="11" t="n"/>
      <c r="E52" s="11" t="n"/>
      <c r="F52" s="11" t="n"/>
      <c r="G52" s="11" t="n"/>
      <c r="H52" s="15">
        <f>IF(B52="","",IF(AND(F52="J",G52="J"),1,IF(OR(F52="J",G52="J"),2,3)))</f>
        <v/>
      </c>
      <c r="I52" s="18" t="n"/>
      <c r="J52" s="18" t="n"/>
      <c r="K52" s="11" t="n"/>
      <c r="L52" s="16">
        <f>IF(B52="","",IF(J52="",IF(OR(K52="Backport Distribution",K52="Bestätigung Anbieter schriftlich"),"belegt durch Anbieter","Version eintragen"),IFERROR(IF(VALUE(MID(J52,FIND(".",J52,3)+1,4))&gt;=VLOOKUP(LEFT(J52,3),Fix,2,FALSE),"korrigiert",IF(OR(K52="Backport Distribution",K52="Bestätigung Anbieter schriftlich"),"Backport belegt","NICHT korrigiert")),IF(OR(K52="Backport Distribution",K52="Bestätigung Anbieter schriftlich"),"Backport belegt","Version prüfen"))))</f>
        <v/>
      </c>
      <c r="M52" s="11" t="n"/>
      <c r="N52" s="11" t="n"/>
      <c r="O52" s="12" t="n"/>
      <c r="P52" s="16">
        <f>IF(B52="","",IF(COUNTIFS(Logpruefung!$A$6:$A$205,B52,Logpruefung!$I$6:$I$205,"auffällig")&gt;0,"auffällig",IF(COUNTIFS(Logpruefung!$A$6:$A$205,B52,Logpruefung!$I$6:$I$205,"nicht prüfbar")&gt;0,"nicht prüfbar",IF(COUNTIFS(Logpruefung!$A$6:$A$205,B52,Logpruefung!$I$6:$I$205,"unauffällig")+COUNTIFS(Logpruefung!$A$6:$A$205,B52,Logpruefung!$I$6:$I$205,"vom Anbieter bestätigt unauffällig")&gt;0,"unauffällig","offen"))))</f>
        <v/>
      </c>
      <c r="Q52" s="19">
        <f>IF(B52="","",IF(D52="SaaS-Anbieter","beim Anbieter (Blatt SaaS_Anbieter)",IF(O52="","Protokolle anfordern",IF(O52&lt;=LogStart,"ab "&amp;TEXT(LogStart,"DD.MM.YYYY")&amp;" vorhanden","Lücke: erst ab "&amp;TEXT(O52,"DD.MM.YYYY")))))</f>
        <v/>
      </c>
      <c r="R52" s="19">
        <f>IF(B52="","",IF(COUNTIF(Zugangsdaten!$A$6:$A$205,B52)=0,"keine erfasst",IF(COUNTIFS(Zugangsdaten!$A$6:$A$205,B52,Zugangsdaten!$K$6:$K$205,"offen")&gt;0,COUNTIFS(Zugangsdaten!$A$6:$A$205,B52,Zugangsdaten!$K$6:$K$205,"offen")&amp;" offen","erledigt")))</f>
        <v/>
      </c>
      <c r="S52" s="19">
        <f>IF(B52="","",IF(G52&lt;&gt;"J","keine Personendaten",IF(OR(P52="auffällig",P52="nicht prüfbar"),"prüfen (Blatt Meldung)",IF(P52="offen","nach Logprüfung entscheiden","kein Hinweis, dokumentieren"))))</f>
        <v/>
      </c>
      <c r="T52" s="16">
        <f>IF(B52="","",IF(OR(L52="NICHT korrigiert",P52="auffällig"),"KRITISCH",IF(AND(OR(L52="korrigiert",L52="Backport belegt",L52="belegt durch Anbieter"),OR(M52="J",M52="nicht nötig"),OR(N52="J",N52="nicht nötig"),OR(P52="unauffällig",AND(P52="nicht prüfbar",R52="erledigt")),OR(R52="erledigt",R52="keine erfasst")),"ERLEDIGT","OFFEN")))</f>
        <v/>
      </c>
      <c r="U52" s="11" t="n"/>
    </row>
    <row r="53">
      <c r="A53" s="17">
        <f>IF(B53="","",ROW()-5)</f>
        <v/>
      </c>
      <c r="B53" s="11" t="n"/>
      <c r="C53" s="11" t="n"/>
      <c r="D53" s="11" t="n"/>
      <c r="E53" s="11" t="n"/>
      <c r="F53" s="11" t="n"/>
      <c r="G53" s="11" t="n"/>
      <c r="H53" s="15">
        <f>IF(B53="","",IF(AND(F53="J",G53="J"),1,IF(OR(F53="J",G53="J"),2,3)))</f>
        <v/>
      </c>
      <c r="I53" s="18" t="n"/>
      <c r="J53" s="18" t="n"/>
      <c r="K53" s="11" t="n"/>
      <c r="L53" s="16">
        <f>IF(B53="","",IF(J53="",IF(OR(K53="Backport Distribution",K53="Bestätigung Anbieter schriftlich"),"belegt durch Anbieter","Version eintragen"),IFERROR(IF(VALUE(MID(J53,FIND(".",J53,3)+1,4))&gt;=VLOOKUP(LEFT(J53,3),Fix,2,FALSE),"korrigiert",IF(OR(K53="Backport Distribution",K53="Bestätigung Anbieter schriftlich"),"Backport belegt","NICHT korrigiert")),IF(OR(K53="Backport Distribution",K53="Bestätigung Anbieter schriftlich"),"Backport belegt","Version prüfen"))))</f>
        <v/>
      </c>
      <c r="M53" s="11" t="n"/>
      <c r="N53" s="11" t="n"/>
      <c r="O53" s="12" t="n"/>
      <c r="P53" s="16">
        <f>IF(B53="","",IF(COUNTIFS(Logpruefung!$A$6:$A$205,B53,Logpruefung!$I$6:$I$205,"auffällig")&gt;0,"auffällig",IF(COUNTIFS(Logpruefung!$A$6:$A$205,B53,Logpruefung!$I$6:$I$205,"nicht prüfbar")&gt;0,"nicht prüfbar",IF(COUNTIFS(Logpruefung!$A$6:$A$205,B53,Logpruefung!$I$6:$I$205,"unauffällig")+COUNTIFS(Logpruefung!$A$6:$A$205,B53,Logpruefung!$I$6:$I$205,"vom Anbieter bestätigt unauffällig")&gt;0,"unauffällig","offen"))))</f>
        <v/>
      </c>
      <c r="Q53" s="19">
        <f>IF(B53="","",IF(D53="SaaS-Anbieter","beim Anbieter (Blatt SaaS_Anbieter)",IF(O53="","Protokolle anfordern",IF(O53&lt;=LogStart,"ab "&amp;TEXT(LogStart,"DD.MM.YYYY")&amp;" vorhanden","Lücke: erst ab "&amp;TEXT(O53,"DD.MM.YYYY")))))</f>
        <v/>
      </c>
      <c r="R53" s="19">
        <f>IF(B53="","",IF(COUNTIF(Zugangsdaten!$A$6:$A$205,B53)=0,"keine erfasst",IF(COUNTIFS(Zugangsdaten!$A$6:$A$205,B53,Zugangsdaten!$K$6:$K$205,"offen")&gt;0,COUNTIFS(Zugangsdaten!$A$6:$A$205,B53,Zugangsdaten!$K$6:$K$205,"offen")&amp;" offen","erledigt")))</f>
        <v/>
      </c>
      <c r="S53" s="19">
        <f>IF(B53="","",IF(G53&lt;&gt;"J","keine Personendaten",IF(OR(P53="auffällig",P53="nicht prüfbar"),"prüfen (Blatt Meldung)",IF(P53="offen","nach Logprüfung entscheiden","kein Hinweis, dokumentieren"))))</f>
        <v/>
      </c>
      <c r="T53" s="16">
        <f>IF(B53="","",IF(OR(L53="NICHT korrigiert",P53="auffällig"),"KRITISCH",IF(AND(OR(L53="korrigiert",L53="Backport belegt",L53="belegt durch Anbieter"),OR(M53="J",M53="nicht nötig"),OR(N53="J",N53="nicht nötig"),OR(P53="unauffällig",AND(P53="nicht prüfbar",R53="erledigt")),OR(R53="erledigt",R53="keine erfasst")),"ERLEDIGT","OFFEN")))</f>
        <v/>
      </c>
      <c r="U53" s="11" t="n"/>
    </row>
    <row r="54">
      <c r="A54" s="17">
        <f>IF(B54="","",ROW()-5)</f>
        <v/>
      </c>
      <c r="B54" s="11" t="n"/>
      <c r="C54" s="11" t="n"/>
      <c r="D54" s="11" t="n"/>
      <c r="E54" s="11" t="n"/>
      <c r="F54" s="11" t="n"/>
      <c r="G54" s="11" t="n"/>
      <c r="H54" s="15">
        <f>IF(B54="","",IF(AND(F54="J",G54="J"),1,IF(OR(F54="J",G54="J"),2,3)))</f>
        <v/>
      </c>
      <c r="I54" s="18" t="n"/>
      <c r="J54" s="18" t="n"/>
      <c r="K54" s="11" t="n"/>
      <c r="L54" s="16">
        <f>IF(B54="","",IF(J54="",IF(OR(K54="Backport Distribution",K54="Bestätigung Anbieter schriftlich"),"belegt durch Anbieter","Version eintragen"),IFERROR(IF(VALUE(MID(J54,FIND(".",J54,3)+1,4))&gt;=VLOOKUP(LEFT(J54,3),Fix,2,FALSE),"korrigiert",IF(OR(K54="Backport Distribution",K54="Bestätigung Anbieter schriftlich"),"Backport belegt","NICHT korrigiert")),IF(OR(K54="Backport Distribution",K54="Bestätigung Anbieter schriftlich"),"Backport belegt","Version prüfen"))))</f>
        <v/>
      </c>
      <c r="M54" s="11" t="n"/>
      <c r="N54" s="11" t="n"/>
      <c r="O54" s="12" t="n"/>
      <c r="P54" s="16">
        <f>IF(B54="","",IF(COUNTIFS(Logpruefung!$A$6:$A$205,B54,Logpruefung!$I$6:$I$205,"auffällig")&gt;0,"auffällig",IF(COUNTIFS(Logpruefung!$A$6:$A$205,B54,Logpruefung!$I$6:$I$205,"nicht prüfbar")&gt;0,"nicht prüfbar",IF(COUNTIFS(Logpruefung!$A$6:$A$205,B54,Logpruefung!$I$6:$I$205,"unauffällig")+COUNTIFS(Logpruefung!$A$6:$A$205,B54,Logpruefung!$I$6:$I$205,"vom Anbieter bestätigt unauffällig")&gt;0,"unauffällig","offen"))))</f>
        <v/>
      </c>
      <c r="Q54" s="19">
        <f>IF(B54="","",IF(D54="SaaS-Anbieter","beim Anbieter (Blatt SaaS_Anbieter)",IF(O54="","Protokolle anfordern",IF(O54&lt;=LogStart,"ab "&amp;TEXT(LogStart,"DD.MM.YYYY")&amp;" vorhanden","Lücke: erst ab "&amp;TEXT(O54,"DD.MM.YYYY")))))</f>
        <v/>
      </c>
      <c r="R54" s="19">
        <f>IF(B54="","",IF(COUNTIF(Zugangsdaten!$A$6:$A$205,B54)=0,"keine erfasst",IF(COUNTIFS(Zugangsdaten!$A$6:$A$205,B54,Zugangsdaten!$K$6:$K$205,"offen")&gt;0,COUNTIFS(Zugangsdaten!$A$6:$A$205,B54,Zugangsdaten!$K$6:$K$205,"offen")&amp;" offen","erledigt")))</f>
        <v/>
      </c>
      <c r="S54" s="19">
        <f>IF(B54="","",IF(G54&lt;&gt;"J","keine Personendaten",IF(OR(P54="auffällig",P54="nicht prüfbar"),"prüfen (Blatt Meldung)",IF(P54="offen","nach Logprüfung entscheiden","kein Hinweis, dokumentieren"))))</f>
        <v/>
      </c>
      <c r="T54" s="16">
        <f>IF(B54="","",IF(OR(L54="NICHT korrigiert",P54="auffällig"),"KRITISCH",IF(AND(OR(L54="korrigiert",L54="Backport belegt",L54="belegt durch Anbieter"),OR(M54="J",M54="nicht nötig"),OR(N54="J",N54="nicht nötig"),OR(P54="unauffällig",AND(P54="nicht prüfbar",R54="erledigt")),OR(R54="erledigt",R54="keine erfasst")),"ERLEDIGT","OFFEN")))</f>
        <v/>
      </c>
      <c r="U54" s="11" t="n"/>
    </row>
    <row r="55">
      <c r="A55" s="17">
        <f>IF(B55="","",ROW()-5)</f>
        <v/>
      </c>
      <c r="B55" s="11" t="n"/>
      <c r="C55" s="11" t="n"/>
      <c r="D55" s="11" t="n"/>
      <c r="E55" s="11" t="n"/>
      <c r="F55" s="11" t="n"/>
      <c r="G55" s="11" t="n"/>
      <c r="H55" s="15">
        <f>IF(B55="","",IF(AND(F55="J",G55="J"),1,IF(OR(F55="J",G55="J"),2,3)))</f>
        <v/>
      </c>
      <c r="I55" s="18" t="n"/>
      <c r="J55" s="18" t="n"/>
      <c r="K55" s="11" t="n"/>
      <c r="L55" s="16">
        <f>IF(B55="","",IF(J55="",IF(OR(K55="Backport Distribution",K55="Bestätigung Anbieter schriftlich"),"belegt durch Anbieter","Version eintragen"),IFERROR(IF(VALUE(MID(J55,FIND(".",J55,3)+1,4))&gt;=VLOOKUP(LEFT(J55,3),Fix,2,FALSE),"korrigiert",IF(OR(K55="Backport Distribution",K55="Bestätigung Anbieter schriftlich"),"Backport belegt","NICHT korrigiert")),IF(OR(K55="Backport Distribution",K55="Bestätigung Anbieter schriftlich"),"Backport belegt","Version prüfen"))))</f>
        <v/>
      </c>
      <c r="M55" s="11" t="n"/>
      <c r="N55" s="11" t="n"/>
      <c r="O55" s="12" t="n"/>
      <c r="P55" s="16">
        <f>IF(B55="","",IF(COUNTIFS(Logpruefung!$A$6:$A$205,B55,Logpruefung!$I$6:$I$205,"auffällig")&gt;0,"auffällig",IF(COUNTIFS(Logpruefung!$A$6:$A$205,B55,Logpruefung!$I$6:$I$205,"nicht prüfbar")&gt;0,"nicht prüfbar",IF(COUNTIFS(Logpruefung!$A$6:$A$205,B55,Logpruefung!$I$6:$I$205,"unauffällig")+COUNTIFS(Logpruefung!$A$6:$A$205,B55,Logpruefung!$I$6:$I$205,"vom Anbieter bestätigt unauffällig")&gt;0,"unauffällig","offen"))))</f>
        <v/>
      </c>
      <c r="Q55" s="19">
        <f>IF(B55="","",IF(D55="SaaS-Anbieter","beim Anbieter (Blatt SaaS_Anbieter)",IF(O55="","Protokolle anfordern",IF(O55&lt;=LogStart,"ab "&amp;TEXT(LogStart,"DD.MM.YYYY")&amp;" vorhanden","Lücke: erst ab "&amp;TEXT(O55,"DD.MM.YYYY")))))</f>
        <v/>
      </c>
      <c r="R55" s="19">
        <f>IF(B55="","",IF(COUNTIF(Zugangsdaten!$A$6:$A$205,B55)=0,"keine erfasst",IF(COUNTIFS(Zugangsdaten!$A$6:$A$205,B55,Zugangsdaten!$K$6:$K$205,"offen")&gt;0,COUNTIFS(Zugangsdaten!$A$6:$A$205,B55,Zugangsdaten!$K$6:$K$205,"offen")&amp;" offen","erledigt")))</f>
        <v/>
      </c>
      <c r="S55" s="19">
        <f>IF(B55="","",IF(G55&lt;&gt;"J","keine Personendaten",IF(OR(P55="auffällig",P55="nicht prüfbar"),"prüfen (Blatt Meldung)",IF(P55="offen","nach Logprüfung entscheiden","kein Hinweis, dokumentieren"))))</f>
        <v/>
      </c>
      <c r="T55" s="16">
        <f>IF(B55="","",IF(OR(L55="NICHT korrigiert",P55="auffällig"),"KRITISCH",IF(AND(OR(L55="korrigiert",L55="Backport belegt",L55="belegt durch Anbieter"),OR(M55="J",M55="nicht nötig"),OR(N55="J",N55="nicht nötig"),OR(P55="unauffällig",AND(P55="nicht prüfbar",R55="erledigt")),OR(R55="erledigt",R55="keine erfasst")),"ERLEDIGT","OFFEN")))</f>
        <v/>
      </c>
      <c r="U55" s="1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5:U55"/>
  <mergeCells count="1">
    <mergeCell ref="A3:U3"/>
  </mergeCells>
  <conditionalFormatting sqref="L6:L55">
    <cfRule type="expression" priority="1" dxfId="0">
      <formula>OR(L6="NICHT korrigiert",L6="Version prüfen")</formula>
    </cfRule>
  </conditionalFormatting>
  <conditionalFormatting sqref="P6:P55">
    <cfRule type="expression" priority="2" dxfId="0">
      <formula>OR(P6="auffällig",P6="nicht prüfbar")</formula>
    </cfRule>
  </conditionalFormatting>
  <conditionalFormatting sqref="Q6:Q55">
    <cfRule type="expression" priority="3" dxfId="0">
      <formula>LEFT(Q6,5)="Lücke"</formula>
    </cfRule>
  </conditionalFormatting>
  <conditionalFormatting sqref="T6:T55">
    <cfRule type="expression" priority="4" dxfId="0">
      <formula>T6="KRITISCH"</formula>
    </cfRule>
    <cfRule type="expression" priority="5" dxfId="1">
      <formula>T6="ERLEDIGT"</formula>
    </cfRule>
  </conditionalFormatting>
  <dataValidations count="8">
    <dataValidation sqref="C6:C55" showDropDown="0" showInputMessage="0" showErrorMessage="1" allowBlank="1" errorTitle="Ungültige Eingabe" error="Bitte einen Wert aus der Liste wählen." type="list">
      <formula1>=L_Typ</formula1>
    </dataValidation>
    <dataValidation sqref="D6:D55" showDropDown="0" showInputMessage="0" showErrorMessage="1" allowBlank="1" errorTitle="Ungültige Eingabe" error="Bitte einen Wert aus der Liste wählen." type="list">
      <formula1>=L_Betrieb</formula1>
    </dataValidation>
    <dataValidation sqref="F6:F55" showDropDown="0" showInputMessage="0" showErrorMessage="1" allowBlank="1" errorTitle="Ungültige Eingabe" error="Bitte einen Wert aus der Liste wählen." type="list">
      <formula1>=L_JN</formula1>
    </dataValidation>
    <dataValidation sqref="G6:G55" showDropDown="0" showInputMessage="1" showErrorMessage="1" allowBlank="1" errorTitle="Ungültige Eingabe" error="Bitte einen Wert aus der Liste wählen." promptTitle="Hinweis" prompt="J, wenn das System Daten von Kunden, Mitarbeitenden oder Lieferanten verarbeitet." type="list">
      <formula1>=L_JN</formula1>
    </dataValidation>
    <dataValidation sqref="K6:K55" showDropDown="0" showInputMessage="1" showErrorMessage="1" allowBlank="1" errorTitle="Ungültige Eingabe" error="Bitte einen Wert aus der Liste wählen." promptTitle="Hinweis" prompt="Version: korrigierte PHP-Version sichtbar. Backport: Paketversion der Distribution mit Korrektur. Bestätigung: schriftlich vom Hoster oder Hersteller (BACS)." type="list">
      <formula1>=L_Beleg</formula1>
    </dataValidation>
    <dataValidation sqref="M6:M55" showDropDown="0" showInputMessage="1" showErrorMessage="1" allowBlank="1" errorTitle="Ungültige Eingabe" error="Bitte einen Wert aus der Liste wählen." promptTitle="Hinweis" prompt="BACS: nach dem Update PHP-Dienste und dauerhaft laufende Prozesse neu starten, Container neu bauen." type="list">
      <formula1>=L_JNnn</formula1>
    </dataValidation>
    <dataValidation sqref="N6:N55" showDropDown="0" showInputMessage="1" showErrorMessage="1" allowBlank="1" errorTitle="Ungültige Eingabe" error="Bitte einen Wert aus der Liste wählen." promptTitle="Hinweis" prompt="PHP-Projekt, 23.10.2026: session.upload_progress.enabled=0 in php.ini, FPM-Pool oder Serverkonfiguration; nicht über ini_set() oder .user.ini." type="list">
      <formula1>=L_JNnn</formula1>
    </dataValidation>
    <dataValidation sqref="O6:O55" showDropDown="0" showInputMessage="1" showErrorMessage="1" allowBlank="1" errorTitle="Ungültige Eingabe" error="Bitte ein Datum eintragen." promptTitle="Hinweis" prompt="Ältestes Datum, ab dem Protokolle gesichert vorliegen. Ziel: 17.10.2026 oder früher." type="date" operator="greaterThan">
      <formula1>DATE(2026,1,1)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0" customWidth="1" min="2" max="2"/>
    <col width="24" customWidth="1" min="3" max="3"/>
    <col width="12" customWidth="1" min="4" max="4"/>
    <col width="12" customWidth="1" min="5" max="5"/>
    <col width="22" customWidth="1" min="6" max="6"/>
    <col width="16" customWidth="1" min="7" max="7"/>
    <col width="12" customWidth="1" min="8" max="8"/>
    <col width="18" customWidth="1" min="9" max="9"/>
    <col width="36" customWidth="1" min="10" max="10"/>
    <col width="30" customWidth="1" min="11" max="11"/>
  </cols>
  <sheetData>
    <row r="1" ht="24" customHeight="1">
      <c r="A1" s="1" t="inlineStr">
        <is>
          <t>Logprüfung ab 17.10.2026</t>
        </is>
      </c>
    </row>
    <row r="2">
      <c r="A2" s="2" t="inlineStr">
        <is>
          <t>Eine Zeile pro System und Indikator. Erst Protokolle sichern (ausserhalb des Servers), dann prüfen.</t>
        </is>
      </c>
    </row>
    <row r="3" ht="30" customHeight="1">
      <c r="A3" s="5" t="inlineStr">
        <is>
          <t>Indikatoren nach BACS (ungewöhnliche Anfragen, Abstürze, veränderte Dateien, unerwartete Prozesse) und AWS (PHP_SESSION_UPLOAD_PROGRESS in POST-Uploads). Normale Zugriffsprotokolle zeigen den Inhalt von POST-Anfragen nicht; dafür Protokolle von WAF oder Proxy verwenden.</t>
        </is>
      </c>
    </row>
    <row r="5" ht="44" customHeight="1">
      <c r="A5" s="14" t="inlineStr">
        <is>
          <t>System</t>
        </is>
      </c>
      <c r="B5" s="14" t="inlineStr">
        <is>
          <t>Indikator</t>
        </is>
      </c>
      <c r="C5" s="14" t="inlineStr">
        <is>
          <t>Protokollquelle</t>
        </is>
      </c>
      <c r="D5" s="14" t="inlineStr">
        <is>
          <t>Prüfzeitraum von</t>
        </is>
      </c>
      <c r="E5" s="14" t="inlineStr">
        <is>
          <t>Prüfzeitraum bis</t>
        </is>
      </c>
      <c r="F5" s="14" t="inlineStr">
        <is>
          <t>Abdeckung</t>
        </is>
      </c>
      <c r="G5" s="14" t="inlineStr">
        <is>
          <t>Geprüft von</t>
        </is>
      </c>
      <c r="H5" s="14" t="inlineStr">
        <is>
          <t>Geprüft am</t>
        </is>
      </c>
      <c r="I5" s="14" t="inlineStr">
        <is>
          <t>Ergebnis</t>
        </is>
      </c>
      <c r="J5" s="14" t="inlineStr">
        <is>
          <t>Befund / Fundstelle</t>
        </is>
      </c>
      <c r="K5" s="14" t="inlineStr">
        <is>
          <t>Massnahme</t>
        </is>
      </c>
    </row>
    <row r="6">
      <c r="A6" s="11" t="inlineStr">
        <is>
          <t>Beispiel: Website (WordPress)</t>
        </is>
      </c>
      <c r="B6" s="11" t="inlineStr">
        <is>
          <t>Ungewöhnliche Anfragen (POST mit PHP_SESSION_UPLOAD_PROGRESS, WAF oder Proxy)</t>
        </is>
      </c>
      <c r="C6" s="11" t="inlineStr">
        <is>
          <t>Beispiel: WAF-Protokoll Hoster</t>
        </is>
      </c>
      <c r="D6" s="12" t="n">
        <v>46312</v>
      </c>
      <c r="E6" s="12" t="n">
        <v>46316</v>
      </c>
      <c r="F6" s="19">
        <f>IF(A6="","",IF(I6="vom Anbieter bestätigt unauffällig","beim Anbieter",IF(D6="","Zeitraum eintragen",IF(D6&gt;LogStart,"Lücke: Beginn nach "&amp;TEXT(LogStart,"DD.MM.YYYY"),IF(E6="","Ende eintragen",IF(E6&lt;INT(PatchZeit),"Lücke: Ende vor Patch","ok"))))))</f>
        <v/>
      </c>
      <c r="G6" s="11" t="inlineStr">
        <is>
          <t>Beispiel: Leitung IT</t>
        </is>
      </c>
      <c r="H6" s="12" t="n">
        <v>46318</v>
      </c>
      <c r="I6" s="11" t="inlineStr">
        <is>
          <t>unauffällig</t>
        </is>
      </c>
      <c r="J6" s="11" t="inlineStr">
        <is>
          <t>Beispiel: keine Treffer</t>
        </is>
      </c>
      <c r="K6" s="11" t="n"/>
    </row>
    <row r="7">
      <c r="A7" s="11" t="inlineStr">
        <is>
          <t>Beispiel: Website (WordPress)</t>
        </is>
      </c>
      <c r="B7" s="11" t="inlineStr">
        <is>
          <t>Abstürze und Speicherfehler (Fehlerprotokoll)</t>
        </is>
      </c>
      <c r="C7" s="11" t="inlineStr">
        <is>
          <t>Beispiel: PHP-Fehlerprotokoll</t>
        </is>
      </c>
      <c r="D7" s="12" t="n">
        <v>46312</v>
      </c>
      <c r="E7" s="12" t="n">
        <v>46316</v>
      </c>
      <c r="F7" s="19">
        <f>IF(A7="","",IF(I7="vom Anbieter bestätigt unauffällig","beim Anbieter",IF(D7="","Zeitraum eintragen",IF(D7&gt;LogStart,"Lücke: Beginn nach "&amp;TEXT(LogStart,"DD.MM.YYYY"),IF(E7="","Ende eintragen",IF(E7&lt;INT(PatchZeit),"Lücke: Ende vor Patch","ok"))))))</f>
        <v/>
      </c>
      <c r="G7" s="11" t="inlineStr">
        <is>
          <t>Beispiel: Leitung IT</t>
        </is>
      </c>
      <c r="H7" s="12" t="n">
        <v>46318</v>
      </c>
      <c r="I7" s="11" t="inlineStr">
        <is>
          <t>unauffällig</t>
        </is>
      </c>
      <c r="J7" s="11" t="n"/>
      <c r="K7" s="11" t="n"/>
    </row>
    <row r="8">
      <c r="A8" s="11" t="inlineStr">
        <is>
          <t>Beispiel: Website (WordPress)</t>
        </is>
      </c>
      <c r="B8" s="11" t="inlineStr">
        <is>
          <t>Veränderte Dateien seit 17.10.2026</t>
        </is>
      </c>
      <c r="C8" s="11" t="inlineStr">
        <is>
          <t>Beispiel: Dateiliste Webverzeichnis</t>
        </is>
      </c>
      <c r="D8" s="12" t="n">
        <v>46312</v>
      </c>
      <c r="E8" s="12" t="n">
        <v>46316</v>
      </c>
      <c r="F8" s="19">
        <f>IF(A8="","",IF(I8="vom Anbieter bestätigt unauffällig","beim Anbieter",IF(D8="","Zeitraum eintragen",IF(D8&gt;LogStart,"Lücke: Beginn nach "&amp;TEXT(LogStart,"DD.MM.YYYY"),IF(E8="","Ende eintragen",IF(E8&lt;INT(PatchZeit),"Lücke: Ende vor Patch","ok"))))))</f>
        <v/>
      </c>
      <c r="G8" s="11" t="inlineStr">
        <is>
          <t>Beispiel: Leitung IT</t>
        </is>
      </c>
      <c r="H8" s="12" t="n">
        <v>46318</v>
      </c>
      <c r="I8" s="11" t="inlineStr">
        <is>
          <t>unauffällig</t>
        </is>
      </c>
      <c r="J8" s="11" t="inlineStr">
        <is>
          <t>Beispiel: nur Plugin-Update vom 20.10.2026</t>
        </is>
      </c>
      <c r="K8" s="11" t="n"/>
    </row>
    <row r="9">
      <c r="A9" s="11" t="inlineStr">
        <is>
          <t>Beispiel: Webshop</t>
        </is>
      </c>
      <c r="B9" s="11" t="inlineStr">
        <is>
          <t>Ungewöhnliche Anfragen (POST mit PHP_SESSION_UPLOAD_PROGRESS, WAF oder Proxy)</t>
        </is>
      </c>
      <c r="C9" s="11" t="inlineStr">
        <is>
          <t>Beispiel: Zugriffsprotokoll</t>
        </is>
      </c>
      <c r="D9" s="12" t="n">
        <v>46314</v>
      </c>
      <c r="E9" s="12" t="n">
        <v>46316</v>
      </c>
      <c r="F9" s="19">
        <f>IF(A9="","",IF(I9="vom Anbieter bestätigt unauffällig","beim Anbieter",IF(D9="","Zeitraum eintragen",IF(D9&gt;LogStart,"Lücke: Beginn nach "&amp;TEXT(LogStart,"DD.MM.YYYY"),IF(E9="","Ende eintragen",IF(E9&lt;INT(PatchZeit),"Lücke: Ende vor Patch","ok"))))))</f>
        <v/>
      </c>
      <c r="G9" s="11" t="inlineStr">
        <is>
          <t>Beispiel: Agentur X</t>
        </is>
      </c>
      <c r="H9" s="12" t="n">
        <v>46319</v>
      </c>
      <c r="I9" s="11" t="inlineStr">
        <is>
          <t>nicht prüfbar</t>
        </is>
      </c>
      <c r="J9" s="11" t="inlineStr">
        <is>
          <t>Beispiel: Protokolle erst ab 19.10.2026, kein WAF</t>
        </is>
      </c>
      <c r="K9" s="11" t="inlineStr">
        <is>
          <t>Beispiel: alle Geheimnisse erneuern</t>
        </is>
      </c>
    </row>
    <row r="10">
      <c r="A10" s="11" t="inlineStr">
        <is>
          <t>Beispiel: Cloud-Buchhaltung</t>
        </is>
      </c>
      <c r="B10" s="11" t="inlineStr">
        <is>
          <t>Andere Auffälligkeit</t>
        </is>
      </c>
      <c r="C10" s="11" t="inlineStr">
        <is>
          <t>Beispiel: Auskunft Anbieter</t>
        </is>
      </c>
      <c r="D10" s="12" t="n"/>
      <c r="E10" s="12" t="n"/>
      <c r="F10" s="19">
        <f>IF(A10="","",IF(I10="vom Anbieter bestätigt unauffällig","beim Anbieter",IF(D10="","Zeitraum eintragen",IF(D10&gt;LogStart,"Lücke: Beginn nach "&amp;TEXT(LogStart,"DD.MM.YYYY"),IF(E10="","Ende eintragen",IF(E10&lt;INT(PatchZeit),"Lücke: Ende vor Patch","ok"))))))</f>
        <v/>
      </c>
      <c r="G10" s="11" t="inlineStr">
        <is>
          <t>Beispiel: Leitung Finanzen</t>
        </is>
      </c>
      <c r="H10" s="12" t="n">
        <v>46321</v>
      </c>
      <c r="I10" s="11" t="inlineStr">
        <is>
          <t>vom Anbieter bestätigt unauffällig</t>
        </is>
      </c>
      <c r="J10" s="11" t="inlineStr">
        <is>
          <t>Beispiel: Antwort per Mail 26.10.2026</t>
        </is>
      </c>
      <c r="K10" s="11" t="n"/>
    </row>
    <row r="11">
      <c r="A11" s="11" t="n"/>
      <c r="B11" s="11" t="n"/>
      <c r="C11" s="11" t="n"/>
      <c r="D11" s="12" t="n"/>
      <c r="E11" s="12" t="n"/>
      <c r="F11" s="19">
        <f>IF(A11="","",IF(I11="vom Anbieter bestätigt unauffällig","beim Anbieter",IF(D11="","Zeitraum eintragen",IF(D11&gt;LogStart,"Lücke: Beginn nach "&amp;TEXT(LogStart,"DD.MM.YYYY"),IF(E11="","Ende eintragen",IF(E11&lt;INT(PatchZeit),"Lücke: Ende vor Patch","ok"))))))</f>
        <v/>
      </c>
      <c r="G11" s="11" t="n"/>
      <c r="H11" s="12" t="n"/>
      <c r="I11" s="11" t="n"/>
      <c r="J11" s="11" t="n"/>
      <c r="K11" s="11" t="n"/>
    </row>
    <row r="12">
      <c r="A12" s="11" t="n"/>
      <c r="B12" s="11" t="n"/>
      <c r="C12" s="11" t="n"/>
      <c r="D12" s="12" t="n"/>
      <c r="E12" s="12" t="n"/>
      <c r="F12" s="19">
        <f>IF(A12="","",IF(I12="vom Anbieter bestätigt unauffällig","beim Anbieter",IF(D12="","Zeitraum eintragen",IF(D12&gt;LogStart,"Lücke: Beginn nach "&amp;TEXT(LogStart,"DD.MM.YYYY"),IF(E12="","Ende eintragen",IF(E12&lt;INT(PatchZeit),"Lücke: Ende vor Patch","ok"))))))</f>
        <v/>
      </c>
      <c r="G12" s="11" t="n"/>
      <c r="H12" s="12" t="n"/>
      <c r="I12" s="11" t="n"/>
      <c r="J12" s="11" t="n"/>
      <c r="K12" s="11" t="n"/>
    </row>
    <row r="13">
      <c r="A13" s="11" t="n"/>
      <c r="B13" s="11" t="n"/>
      <c r="C13" s="11" t="n"/>
      <c r="D13" s="12" t="n"/>
      <c r="E13" s="12" t="n"/>
      <c r="F13" s="19">
        <f>IF(A13="","",IF(I13="vom Anbieter bestätigt unauffällig","beim Anbieter",IF(D13="","Zeitraum eintragen",IF(D13&gt;LogStart,"Lücke: Beginn nach "&amp;TEXT(LogStart,"DD.MM.YYYY"),IF(E13="","Ende eintragen",IF(E13&lt;INT(PatchZeit),"Lücke: Ende vor Patch","ok"))))))</f>
        <v/>
      </c>
      <c r="G13" s="11" t="n"/>
      <c r="H13" s="12" t="n"/>
      <c r="I13" s="11" t="n"/>
      <c r="J13" s="11" t="n"/>
      <c r="K13" s="11" t="n"/>
    </row>
    <row r="14">
      <c r="A14" s="11" t="n"/>
      <c r="B14" s="11" t="n"/>
      <c r="C14" s="11" t="n"/>
      <c r="D14" s="12" t="n"/>
      <c r="E14" s="12" t="n"/>
      <c r="F14" s="19">
        <f>IF(A14="","",IF(I14="vom Anbieter bestätigt unauffällig","beim Anbieter",IF(D14="","Zeitraum eintragen",IF(D14&gt;LogStart,"Lücke: Beginn nach "&amp;TEXT(LogStart,"DD.MM.YYYY"),IF(E14="","Ende eintragen",IF(E14&lt;INT(PatchZeit),"Lücke: Ende vor Patch","ok"))))))</f>
        <v/>
      </c>
      <c r="G14" s="11" t="n"/>
      <c r="H14" s="12" t="n"/>
      <c r="I14" s="11" t="n"/>
      <c r="J14" s="11" t="n"/>
      <c r="K14" s="11" t="n"/>
    </row>
    <row r="15">
      <c r="A15" s="11" t="n"/>
      <c r="B15" s="11" t="n"/>
      <c r="C15" s="11" t="n"/>
      <c r="D15" s="12" t="n"/>
      <c r="E15" s="12" t="n"/>
      <c r="F15" s="19">
        <f>IF(A15="","",IF(I15="vom Anbieter bestätigt unauffällig","beim Anbieter",IF(D15="","Zeitraum eintragen",IF(D15&gt;LogStart,"Lücke: Beginn nach "&amp;TEXT(LogStart,"DD.MM.YYYY"),IF(E15="","Ende eintragen",IF(E15&lt;INT(PatchZeit),"Lücke: Ende vor Patch","ok"))))))</f>
        <v/>
      </c>
      <c r="G15" s="11" t="n"/>
      <c r="H15" s="12" t="n"/>
      <c r="I15" s="11" t="n"/>
      <c r="J15" s="11" t="n"/>
      <c r="K15" s="11" t="n"/>
    </row>
    <row r="16">
      <c r="A16" s="11" t="n"/>
      <c r="B16" s="11" t="n"/>
      <c r="C16" s="11" t="n"/>
      <c r="D16" s="12" t="n"/>
      <c r="E16" s="12" t="n"/>
      <c r="F16" s="19">
        <f>IF(A16="","",IF(I16="vom Anbieter bestätigt unauffällig","beim Anbieter",IF(D16="","Zeitraum eintragen",IF(D16&gt;LogStart,"Lücke: Beginn nach "&amp;TEXT(LogStart,"DD.MM.YYYY"),IF(E16="","Ende eintragen",IF(E16&lt;INT(PatchZeit),"Lücke: Ende vor Patch","ok"))))))</f>
        <v/>
      </c>
      <c r="G16" s="11" t="n"/>
      <c r="H16" s="12" t="n"/>
      <c r="I16" s="11" t="n"/>
      <c r="J16" s="11" t="n"/>
      <c r="K16" s="11" t="n"/>
    </row>
    <row r="17">
      <c r="A17" s="11" t="n"/>
      <c r="B17" s="11" t="n"/>
      <c r="C17" s="11" t="n"/>
      <c r="D17" s="12" t="n"/>
      <c r="E17" s="12" t="n"/>
      <c r="F17" s="19">
        <f>IF(A17="","",IF(I17="vom Anbieter bestätigt unauffällig","beim Anbieter",IF(D17="","Zeitraum eintragen",IF(D17&gt;LogStart,"Lücke: Beginn nach "&amp;TEXT(LogStart,"DD.MM.YYYY"),IF(E17="","Ende eintragen",IF(E17&lt;INT(PatchZeit),"Lücke: Ende vor Patch","ok"))))))</f>
        <v/>
      </c>
      <c r="G17" s="11" t="n"/>
      <c r="H17" s="12" t="n"/>
      <c r="I17" s="11" t="n"/>
      <c r="J17" s="11" t="n"/>
      <c r="K17" s="11" t="n"/>
    </row>
    <row r="18">
      <c r="A18" s="11" t="n"/>
      <c r="B18" s="11" t="n"/>
      <c r="C18" s="11" t="n"/>
      <c r="D18" s="12" t="n"/>
      <c r="E18" s="12" t="n"/>
      <c r="F18" s="19">
        <f>IF(A18="","",IF(I18="vom Anbieter bestätigt unauffällig","beim Anbieter",IF(D18="","Zeitraum eintragen",IF(D18&gt;LogStart,"Lücke: Beginn nach "&amp;TEXT(LogStart,"DD.MM.YYYY"),IF(E18="","Ende eintragen",IF(E18&lt;INT(PatchZeit),"Lücke: Ende vor Patch","ok"))))))</f>
        <v/>
      </c>
      <c r="G18" s="11" t="n"/>
      <c r="H18" s="12" t="n"/>
      <c r="I18" s="11" t="n"/>
      <c r="J18" s="11" t="n"/>
      <c r="K18" s="11" t="n"/>
    </row>
    <row r="19">
      <c r="A19" s="11" t="n"/>
      <c r="B19" s="11" t="n"/>
      <c r="C19" s="11" t="n"/>
      <c r="D19" s="12" t="n"/>
      <c r="E19" s="12" t="n"/>
      <c r="F19" s="19">
        <f>IF(A19="","",IF(I19="vom Anbieter bestätigt unauffällig","beim Anbieter",IF(D19="","Zeitraum eintragen",IF(D19&gt;LogStart,"Lücke: Beginn nach "&amp;TEXT(LogStart,"DD.MM.YYYY"),IF(E19="","Ende eintragen",IF(E19&lt;INT(PatchZeit),"Lücke: Ende vor Patch","ok"))))))</f>
        <v/>
      </c>
      <c r="G19" s="11" t="n"/>
      <c r="H19" s="12" t="n"/>
      <c r="I19" s="11" t="n"/>
      <c r="J19" s="11" t="n"/>
      <c r="K19" s="11" t="n"/>
    </row>
    <row r="20">
      <c r="A20" s="11" t="n"/>
      <c r="B20" s="11" t="n"/>
      <c r="C20" s="11" t="n"/>
      <c r="D20" s="12" t="n"/>
      <c r="E20" s="12" t="n"/>
      <c r="F20" s="19">
        <f>IF(A20="","",IF(I20="vom Anbieter bestätigt unauffällig","beim Anbieter",IF(D20="","Zeitraum eintragen",IF(D20&gt;LogStart,"Lücke: Beginn nach "&amp;TEXT(LogStart,"DD.MM.YYYY"),IF(E20="","Ende eintragen",IF(E20&lt;INT(PatchZeit),"Lücke: Ende vor Patch","ok"))))))</f>
        <v/>
      </c>
      <c r="G20" s="11" t="n"/>
      <c r="H20" s="12" t="n"/>
      <c r="I20" s="11" t="n"/>
      <c r="J20" s="11" t="n"/>
      <c r="K20" s="11" t="n"/>
    </row>
    <row r="21">
      <c r="A21" s="11" t="n"/>
      <c r="B21" s="11" t="n"/>
      <c r="C21" s="11" t="n"/>
      <c r="D21" s="12" t="n"/>
      <c r="E21" s="12" t="n"/>
      <c r="F21" s="19">
        <f>IF(A21="","",IF(I21="vom Anbieter bestätigt unauffällig","beim Anbieter",IF(D21="","Zeitraum eintragen",IF(D21&gt;LogStart,"Lücke: Beginn nach "&amp;TEXT(LogStart,"DD.MM.YYYY"),IF(E21="","Ende eintragen",IF(E21&lt;INT(PatchZeit),"Lücke: Ende vor Patch","ok"))))))</f>
        <v/>
      </c>
      <c r="G21" s="11" t="n"/>
      <c r="H21" s="12" t="n"/>
      <c r="I21" s="11" t="n"/>
      <c r="J21" s="11" t="n"/>
      <c r="K21" s="11" t="n"/>
    </row>
    <row r="22">
      <c r="A22" s="11" t="n"/>
      <c r="B22" s="11" t="n"/>
      <c r="C22" s="11" t="n"/>
      <c r="D22" s="12" t="n"/>
      <c r="E22" s="12" t="n"/>
      <c r="F22" s="19">
        <f>IF(A22="","",IF(I22="vom Anbieter bestätigt unauffällig","beim Anbieter",IF(D22="","Zeitraum eintragen",IF(D22&gt;LogStart,"Lücke: Beginn nach "&amp;TEXT(LogStart,"DD.MM.YYYY"),IF(E22="","Ende eintragen",IF(E22&lt;INT(PatchZeit),"Lücke: Ende vor Patch","ok"))))))</f>
        <v/>
      </c>
      <c r="G22" s="11" t="n"/>
      <c r="H22" s="12" t="n"/>
      <c r="I22" s="11" t="n"/>
      <c r="J22" s="11" t="n"/>
      <c r="K22" s="11" t="n"/>
    </row>
    <row r="23">
      <c r="A23" s="11" t="n"/>
      <c r="B23" s="11" t="n"/>
      <c r="C23" s="11" t="n"/>
      <c r="D23" s="12" t="n"/>
      <c r="E23" s="12" t="n"/>
      <c r="F23" s="19">
        <f>IF(A23="","",IF(I23="vom Anbieter bestätigt unauffällig","beim Anbieter",IF(D23="","Zeitraum eintragen",IF(D23&gt;LogStart,"Lücke: Beginn nach "&amp;TEXT(LogStart,"DD.MM.YYYY"),IF(E23="","Ende eintragen",IF(E23&lt;INT(PatchZeit),"Lücke: Ende vor Patch","ok"))))))</f>
        <v/>
      </c>
      <c r="G23" s="11" t="n"/>
      <c r="H23" s="12" t="n"/>
      <c r="I23" s="11" t="n"/>
      <c r="J23" s="11" t="n"/>
      <c r="K23" s="11" t="n"/>
    </row>
    <row r="24">
      <c r="A24" s="11" t="n"/>
      <c r="B24" s="11" t="n"/>
      <c r="C24" s="11" t="n"/>
      <c r="D24" s="12" t="n"/>
      <c r="E24" s="12" t="n"/>
      <c r="F24" s="19">
        <f>IF(A24="","",IF(I24="vom Anbieter bestätigt unauffällig","beim Anbieter",IF(D24="","Zeitraum eintragen",IF(D24&gt;LogStart,"Lücke: Beginn nach "&amp;TEXT(LogStart,"DD.MM.YYYY"),IF(E24="","Ende eintragen",IF(E24&lt;INT(PatchZeit),"Lücke: Ende vor Patch","ok"))))))</f>
        <v/>
      </c>
      <c r="G24" s="11" t="n"/>
      <c r="H24" s="12" t="n"/>
      <c r="I24" s="11" t="n"/>
      <c r="J24" s="11" t="n"/>
      <c r="K24" s="11" t="n"/>
    </row>
    <row r="25">
      <c r="A25" s="11" t="n"/>
      <c r="B25" s="11" t="n"/>
      <c r="C25" s="11" t="n"/>
      <c r="D25" s="12" t="n"/>
      <c r="E25" s="12" t="n"/>
      <c r="F25" s="19">
        <f>IF(A25="","",IF(I25="vom Anbieter bestätigt unauffällig","beim Anbieter",IF(D25="","Zeitraum eintragen",IF(D25&gt;LogStart,"Lücke: Beginn nach "&amp;TEXT(LogStart,"DD.MM.YYYY"),IF(E25="","Ende eintragen",IF(E25&lt;INT(PatchZeit),"Lücke: Ende vor Patch","ok"))))))</f>
        <v/>
      </c>
      <c r="G25" s="11" t="n"/>
      <c r="H25" s="12" t="n"/>
      <c r="I25" s="11" t="n"/>
      <c r="J25" s="11" t="n"/>
      <c r="K25" s="11" t="n"/>
    </row>
    <row r="26">
      <c r="A26" s="11" t="n"/>
      <c r="B26" s="11" t="n"/>
      <c r="C26" s="11" t="n"/>
      <c r="D26" s="12" t="n"/>
      <c r="E26" s="12" t="n"/>
      <c r="F26" s="19">
        <f>IF(A26="","",IF(I26="vom Anbieter bestätigt unauffällig","beim Anbieter",IF(D26="","Zeitraum eintragen",IF(D26&gt;LogStart,"Lücke: Beginn nach "&amp;TEXT(LogStart,"DD.MM.YYYY"),IF(E26="","Ende eintragen",IF(E26&lt;INT(PatchZeit),"Lücke: Ende vor Patch","ok"))))))</f>
        <v/>
      </c>
      <c r="G26" s="11" t="n"/>
      <c r="H26" s="12" t="n"/>
      <c r="I26" s="11" t="n"/>
      <c r="J26" s="11" t="n"/>
      <c r="K26" s="11" t="n"/>
    </row>
    <row r="27">
      <c r="A27" s="11" t="n"/>
      <c r="B27" s="11" t="n"/>
      <c r="C27" s="11" t="n"/>
      <c r="D27" s="12" t="n"/>
      <c r="E27" s="12" t="n"/>
      <c r="F27" s="19">
        <f>IF(A27="","",IF(I27="vom Anbieter bestätigt unauffällig","beim Anbieter",IF(D27="","Zeitraum eintragen",IF(D27&gt;LogStart,"Lücke: Beginn nach "&amp;TEXT(LogStart,"DD.MM.YYYY"),IF(E27="","Ende eintragen",IF(E27&lt;INT(PatchZeit),"Lücke: Ende vor Patch","ok"))))))</f>
        <v/>
      </c>
      <c r="G27" s="11" t="n"/>
      <c r="H27" s="12" t="n"/>
      <c r="I27" s="11" t="n"/>
      <c r="J27" s="11" t="n"/>
      <c r="K27" s="11" t="n"/>
    </row>
    <row r="28">
      <c r="A28" s="11" t="n"/>
      <c r="B28" s="11" t="n"/>
      <c r="C28" s="11" t="n"/>
      <c r="D28" s="12" t="n"/>
      <c r="E28" s="12" t="n"/>
      <c r="F28" s="19">
        <f>IF(A28="","",IF(I28="vom Anbieter bestätigt unauffällig","beim Anbieter",IF(D28="","Zeitraum eintragen",IF(D28&gt;LogStart,"Lücke: Beginn nach "&amp;TEXT(LogStart,"DD.MM.YYYY"),IF(E28="","Ende eintragen",IF(E28&lt;INT(PatchZeit),"Lücke: Ende vor Patch","ok"))))))</f>
        <v/>
      </c>
      <c r="G28" s="11" t="n"/>
      <c r="H28" s="12" t="n"/>
      <c r="I28" s="11" t="n"/>
      <c r="J28" s="11" t="n"/>
      <c r="K28" s="11" t="n"/>
    </row>
    <row r="29">
      <c r="A29" s="11" t="n"/>
      <c r="B29" s="11" t="n"/>
      <c r="C29" s="11" t="n"/>
      <c r="D29" s="12" t="n"/>
      <c r="E29" s="12" t="n"/>
      <c r="F29" s="19">
        <f>IF(A29="","",IF(I29="vom Anbieter bestätigt unauffällig","beim Anbieter",IF(D29="","Zeitraum eintragen",IF(D29&gt;LogStart,"Lücke: Beginn nach "&amp;TEXT(LogStart,"DD.MM.YYYY"),IF(E29="","Ende eintragen",IF(E29&lt;INT(PatchZeit),"Lücke: Ende vor Patch","ok"))))))</f>
        <v/>
      </c>
      <c r="G29" s="11" t="n"/>
      <c r="H29" s="12" t="n"/>
      <c r="I29" s="11" t="n"/>
      <c r="J29" s="11" t="n"/>
      <c r="K29" s="11" t="n"/>
    </row>
    <row r="30">
      <c r="A30" s="11" t="n"/>
      <c r="B30" s="11" t="n"/>
      <c r="C30" s="11" t="n"/>
      <c r="D30" s="12" t="n"/>
      <c r="E30" s="12" t="n"/>
      <c r="F30" s="19">
        <f>IF(A30="","",IF(I30="vom Anbieter bestätigt unauffällig","beim Anbieter",IF(D30="","Zeitraum eintragen",IF(D30&gt;LogStart,"Lücke: Beginn nach "&amp;TEXT(LogStart,"DD.MM.YYYY"),IF(E30="","Ende eintragen",IF(E30&lt;INT(PatchZeit),"Lücke: Ende vor Patch","ok"))))))</f>
        <v/>
      </c>
      <c r="G30" s="11" t="n"/>
      <c r="H30" s="12" t="n"/>
      <c r="I30" s="11" t="n"/>
      <c r="J30" s="11" t="n"/>
      <c r="K30" s="11" t="n"/>
    </row>
    <row r="31">
      <c r="A31" s="11" t="n"/>
      <c r="B31" s="11" t="n"/>
      <c r="C31" s="11" t="n"/>
      <c r="D31" s="12" t="n"/>
      <c r="E31" s="12" t="n"/>
      <c r="F31" s="19">
        <f>IF(A31="","",IF(I31="vom Anbieter bestätigt unauffällig","beim Anbieter",IF(D31="","Zeitraum eintragen",IF(D31&gt;LogStart,"Lücke: Beginn nach "&amp;TEXT(LogStart,"DD.MM.YYYY"),IF(E31="","Ende eintragen",IF(E31&lt;INT(PatchZeit),"Lücke: Ende vor Patch","ok"))))))</f>
        <v/>
      </c>
      <c r="G31" s="11" t="n"/>
      <c r="H31" s="12" t="n"/>
      <c r="I31" s="11" t="n"/>
      <c r="J31" s="11" t="n"/>
      <c r="K31" s="11" t="n"/>
    </row>
    <row r="32">
      <c r="A32" s="11" t="n"/>
      <c r="B32" s="11" t="n"/>
      <c r="C32" s="11" t="n"/>
      <c r="D32" s="12" t="n"/>
      <c r="E32" s="12" t="n"/>
      <c r="F32" s="19">
        <f>IF(A32="","",IF(I32="vom Anbieter bestätigt unauffällig","beim Anbieter",IF(D32="","Zeitraum eintragen",IF(D32&gt;LogStart,"Lücke: Beginn nach "&amp;TEXT(LogStart,"DD.MM.YYYY"),IF(E32="","Ende eintragen",IF(E32&lt;INT(PatchZeit),"Lücke: Ende vor Patch","ok"))))))</f>
        <v/>
      </c>
      <c r="G32" s="11" t="n"/>
      <c r="H32" s="12" t="n"/>
      <c r="I32" s="11" t="n"/>
      <c r="J32" s="11" t="n"/>
      <c r="K32" s="11" t="n"/>
    </row>
    <row r="33">
      <c r="A33" s="11" t="n"/>
      <c r="B33" s="11" t="n"/>
      <c r="C33" s="11" t="n"/>
      <c r="D33" s="12" t="n"/>
      <c r="E33" s="12" t="n"/>
      <c r="F33" s="19">
        <f>IF(A33="","",IF(I33="vom Anbieter bestätigt unauffällig","beim Anbieter",IF(D33="","Zeitraum eintragen",IF(D33&gt;LogStart,"Lücke: Beginn nach "&amp;TEXT(LogStart,"DD.MM.YYYY"),IF(E33="","Ende eintragen",IF(E33&lt;INT(PatchZeit),"Lücke: Ende vor Patch","ok"))))))</f>
        <v/>
      </c>
      <c r="G33" s="11" t="n"/>
      <c r="H33" s="12" t="n"/>
      <c r="I33" s="11" t="n"/>
      <c r="J33" s="11" t="n"/>
      <c r="K33" s="11" t="n"/>
    </row>
    <row r="34">
      <c r="A34" s="11" t="n"/>
      <c r="B34" s="11" t="n"/>
      <c r="C34" s="11" t="n"/>
      <c r="D34" s="12" t="n"/>
      <c r="E34" s="12" t="n"/>
      <c r="F34" s="19">
        <f>IF(A34="","",IF(I34="vom Anbieter bestätigt unauffällig","beim Anbieter",IF(D34="","Zeitraum eintragen",IF(D34&gt;LogStart,"Lücke: Beginn nach "&amp;TEXT(LogStart,"DD.MM.YYYY"),IF(E34="","Ende eintragen",IF(E34&lt;INT(PatchZeit),"Lücke: Ende vor Patch","ok"))))))</f>
        <v/>
      </c>
      <c r="G34" s="11" t="n"/>
      <c r="H34" s="12" t="n"/>
      <c r="I34" s="11" t="n"/>
      <c r="J34" s="11" t="n"/>
      <c r="K34" s="11" t="n"/>
    </row>
    <row r="35">
      <c r="A35" s="11" t="n"/>
      <c r="B35" s="11" t="n"/>
      <c r="C35" s="11" t="n"/>
      <c r="D35" s="12" t="n"/>
      <c r="E35" s="12" t="n"/>
      <c r="F35" s="19">
        <f>IF(A35="","",IF(I35="vom Anbieter bestätigt unauffällig","beim Anbieter",IF(D35="","Zeitraum eintragen",IF(D35&gt;LogStart,"Lücke: Beginn nach "&amp;TEXT(LogStart,"DD.MM.YYYY"),IF(E35="","Ende eintragen",IF(E35&lt;INT(PatchZeit),"Lücke: Ende vor Patch","ok"))))))</f>
        <v/>
      </c>
      <c r="G35" s="11" t="n"/>
      <c r="H35" s="12" t="n"/>
      <c r="I35" s="11" t="n"/>
      <c r="J35" s="11" t="n"/>
      <c r="K35" s="11" t="n"/>
    </row>
    <row r="36">
      <c r="A36" s="11" t="n"/>
      <c r="B36" s="11" t="n"/>
      <c r="C36" s="11" t="n"/>
      <c r="D36" s="12" t="n"/>
      <c r="E36" s="12" t="n"/>
      <c r="F36" s="19">
        <f>IF(A36="","",IF(I36="vom Anbieter bestätigt unauffällig","beim Anbieter",IF(D36="","Zeitraum eintragen",IF(D36&gt;LogStart,"Lücke: Beginn nach "&amp;TEXT(LogStart,"DD.MM.YYYY"),IF(E36="","Ende eintragen",IF(E36&lt;INT(PatchZeit),"Lücke: Ende vor Patch","ok"))))))</f>
        <v/>
      </c>
      <c r="G36" s="11" t="n"/>
      <c r="H36" s="12" t="n"/>
      <c r="I36" s="11" t="n"/>
      <c r="J36" s="11" t="n"/>
      <c r="K36" s="11" t="n"/>
    </row>
    <row r="37">
      <c r="A37" s="11" t="n"/>
      <c r="B37" s="11" t="n"/>
      <c r="C37" s="11" t="n"/>
      <c r="D37" s="12" t="n"/>
      <c r="E37" s="12" t="n"/>
      <c r="F37" s="19">
        <f>IF(A37="","",IF(I37="vom Anbieter bestätigt unauffällig","beim Anbieter",IF(D37="","Zeitraum eintragen",IF(D37&gt;LogStart,"Lücke: Beginn nach "&amp;TEXT(LogStart,"DD.MM.YYYY"),IF(E37="","Ende eintragen",IF(E37&lt;INT(PatchZeit),"Lücke: Ende vor Patch","ok"))))))</f>
        <v/>
      </c>
      <c r="G37" s="11" t="n"/>
      <c r="H37" s="12" t="n"/>
      <c r="I37" s="11" t="n"/>
      <c r="J37" s="11" t="n"/>
      <c r="K37" s="11" t="n"/>
    </row>
    <row r="38">
      <c r="A38" s="11" t="n"/>
      <c r="B38" s="11" t="n"/>
      <c r="C38" s="11" t="n"/>
      <c r="D38" s="12" t="n"/>
      <c r="E38" s="12" t="n"/>
      <c r="F38" s="19">
        <f>IF(A38="","",IF(I38="vom Anbieter bestätigt unauffällig","beim Anbieter",IF(D38="","Zeitraum eintragen",IF(D38&gt;LogStart,"Lücke: Beginn nach "&amp;TEXT(LogStart,"DD.MM.YYYY"),IF(E38="","Ende eintragen",IF(E38&lt;INT(PatchZeit),"Lücke: Ende vor Patch","ok"))))))</f>
        <v/>
      </c>
      <c r="G38" s="11" t="n"/>
      <c r="H38" s="12" t="n"/>
      <c r="I38" s="11" t="n"/>
      <c r="J38" s="11" t="n"/>
      <c r="K38" s="11" t="n"/>
    </row>
    <row r="39">
      <c r="A39" s="11" t="n"/>
      <c r="B39" s="11" t="n"/>
      <c r="C39" s="11" t="n"/>
      <c r="D39" s="12" t="n"/>
      <c r="E39" s="12" t="n"/>
      <c r="F39" s="19">
        <f>IF(A39="","",IF(I39="vom Anbieter bestätigt unauffällig","beim Anbieter",IF(D39="","Zeitraum eintragen",IF(D39&gt;LogStart,"Lücke: Beginn nach "&amp;TEXT(LogStart,"DD.MM.YYYY"),IF(E39="","Ende eintragen",IF(E39&lt;INT(PatchZeit),"Lücke: Ende vor Patch","ok"))))))</f>
        <v/>
      </c>
      <c r="G39" s="11" t="n"/>
      <c r="H39" s="12" t="n"/>
      <c r="I39" s="11" t="n"/>
      <c r="J39" s="11" t="n"/>
      <c r="K39" s="11" t="n"/>
    </row>
    <row r="40">
      <c r="A40" s="11" t="n"/>
      <c r="B40" s="11" t="n"/>
      <c r="C40" s="11" t="n"/>
      <c r="D40" s="12" t="n"/>
      <c r="E40" s="12" t="n"/>
      <c r="F40" s="19">
        <f>IF(A40="","",IF(I40="vom Anbieter bestätigt unauffällig","beim Anbieter",IF(D40="","Zeitraum eintragen",IF(D40&gt;LogStart,"Lücke: Beginn nach "&amp;TEXT(LogStart,"DD.MM.YYYY"),IF(E40="","Ende eintragen",IF(E40&lt;INT(PatchZeit),"Lücke: Ende vor Patch","ok"))))))</f>
        <v/>
      </c>
      <c r="G40" s="11" t="n"/>
      <c r="H40" s="12" t="n"/>
      <c r="I40" s="11" t="n"/>
      <c r="J40" s="11" t="n"/>
      <c r="K40" s="11" t="n"/>
    </row>
    <row r="41">
      <c r="A41" s="11" t="n"/>
      <c r="B41" s="11" t="n"/>
      <c r="C41" s="11" t="n"/>
      <c r="D41" s="12" t="n"/>
      <c r="E41" s="12" t="n"/>
      <c r="F41" s="19">
        <f>IF(A41="","",IF(I41="vom Anbieter bestätigt unauffällig","beim Anbieter",IF(D41="","Zeitraum eintragen",IF(D41&gt;LogStart,"Lücke: Beginn nach "&amp;TEXT(LogStart,"DD.MM.YYYY"),IF(E41="","Ende eintragen",IF(E41&lt;INT(PatchZeit),"Lücke: Ende vor Patch","ok"))))))</f>
        <v/>
      </c>
      <c r="G41" s="11" t="n"/>
      <c r="H41" s="12" t="n"/>
      <c r="I41" s="11" t="n"/>
      <c r="J41" s="11" t="n"/>
      <c r="K41" s="11" t="n"/>
    </row>
    <row r="42">
      <c r="A42" s="11" t="n"/>
      <c r="B42" s="11" t="n"/>
      <c r="C42" s="11" t="n"/>
      <c r="D42" s="12" t="n"/>
      <c r="E42" s="12" t="n"/>
      <c r="F42" s="19">
        <f>IF(A42="","",IF(I42="vom Anbieter bestätigt unauffällig","beim Anbieter",IF(D42="","Zeitraum eintragen",IF(D42&gt;LogStart,"Lücke: Beginn nach "&amp;TEXT(LogStart,"DD.MM.YYYY"),IF(E42="","Ende eintragen",IF(E42&lt;INT(PatchZeit),"Lücke: Ende vor Patch","ok"))))))</f>
        <v/>
      </c>
      <c r="G42" s="11" t="n"/>
      <c r="H42" s="12" t="n"/>
      <c r="I42" s="11" t="n"/>
      <c r="J42" s="11" t="n"/>
      <c r="K42" s="11" t="n"/>
    </row>
    <row r="43">
      <c r="A43" s="11" t="n"/>
      <c r="B43" s="11" t="n"/>
      <c r="C43" s="11" t="n"/>
      <c r="D43" s="12" t="n"/>
      <c r="E43" s="12" t="n"/>
      <c r="F43" s="19">
        <f>IF(A43="","",IF(I43="vom Anbieter bestätigt unauffällig","beim Anbieter",IF(D43="","Zeitraum eintragen",IF(D43&gt;LogStart,"Lücke: Beginn nach "&amp;TEXT(LogStart,"DD.MM.YYYY"),IF(E43="","Ende eintragen",IF(E43&lt;INT(PatchZeit),"Lücke: Ende vor Patch","ok"))))))</f>
        <v/>
      </c>
      <c r="G43" s="11" t="n"/>
      <c r="H43" s="12" t="n"/>
      <c r="I43" s="11" t="n"/>
      <c r="J43" s="11" t="n"/>
      <c r="K43" s="11" t="n"/>
    </row>
    <row r="44">
      <c r="A44" s="11" t="n"/>
      <c r="B44" s="11" t="n"/>
      <c r="C44" s="11" t="n"/>
      <c r="D44" s="12" t="n"/>
      <c r="E44" s="12" t="n"/>
      <c r="F44" s="19">
        <f>IF(A44="","",IF(I44="vom Anbieter bestätigt unauffällig","beim Anbieter",IF(D44="","Zeitraum eintragen",IF(D44&gt;LogStart,"Lücke: Beginn nach "&amp;TEXT(LogStart,"DD.MM.YYYY"),IF(E44="","Ende eintragen",IF(E44&lt;INT(PatchZeit),"Lücke: Ende vor Patch","ok"))))))</f>
        <v/>
      </c>
      <c r="G44" s="11" t="n"/>
      <c r="H44" s="12" t="n"/>
      <c r="I44" s="11" t="n"/>
      <c r="J44" s="11" t="n"/>
      <c r="K44" s="11" t="n"/>
    </row>
    <row r="45">
      <c r="A45" s="11" t="n"/>
      <c r="B45" s="11" t="n"/>
      <c r="C45" s="11" t="n"/>
      <c r="D45" s="12" t="n"/>
      <c r="E45" s="12" t="n"/>
      <c r="F45" s="19">
        <f>IF(A45="","",IF(I45="vom Anbieter bestätigt unauffällig","beim Anbieter",IF(D45="","Zeitraum eintragen",IF(D45&gt;LogStart,"Lücke: Beginn nach "&amp;TEXT(LogStart,"DD.MM.YYYY"),IF(E45="","Ende eintragen",IF(E45&lt;INT(PatchZeit),"Lücke: Ende vor Patch","ok"))))))</f>
        <v/>
      </c>
      <c r="G45" s="11" t="n"/>
      <c r="H45" s="12" t="n"/>
      <c r="I45" s="11" t="n"/>
      <c r="J45" s="11" t="n"/>
      <c r="K45" s="11" t="n"/>
    </row>
    <row r="46">
      <c r="A46" s="11" t="n"/>
      <c r="B46" s="11" t="n"/>
      <c r="C46" s="11" t="n"/>
      <c r="D46" s="12" t="n"/>
      <c r="E46" s="12" t="n"/>
      <c r="F46" s="19">
        <f>IF(A46="","",IF(I46="vom Anbieter bestätigt unauffällig","beim Anbieter",IF(D46="","Zeitraum eintragen",IF(D46&gt;LogStart,"Lücke: Beginn nach "&amp;TEXT(LogStart,"DD.MM.YYYY"),IF(E46="","Ende eintragen",IF(E46&lt;INT(PatchZeit),"Lücke: Ende vor Patch","ok"))))))</f>
        <v/>
      </c>
      <c r="G46" s="11" t="n"/>
      <c r="H46" s="12" t="n"/>
      <c r="I46" s="11" t="n"/>
      <c r="J46" s="11" t="n"/>
      <c r="K46" s="11" t="n"/>
    </row>
    <row r="47">
      <c r="A47" s="11" t="n"/>
      <c r="B47" s="11" t="n"/>
      <c r="C47" s="11" t="n"/>
      <c r="D47" s="12" t="n"/>
      <c r="E47" s="12" t="n"/>
      <c r="F47" s="19">
        <f>IF(A47="","",IF(I47="vom Anbieter bestätigt unauffällig","beim Anbieter",IF(D47="","Zeitraum eintragen",IF(D47&gt;LogStart,"Lücke: Beginn nach "&amp;TEXT(LogStart,"DD.MM.YYYY"),IF(E47="","Ende eintragen",IF(E47&lt;INT(PatchZeit),"Lücke: Ende vor Patch","ok"))))))</f>
        <v/>
      </c>
      <c r="G47" s="11" t="n"/>
      <c r="H47" s="12" t="n"/>
      <c r="I47" s="11" t="n"/>
      <c r="J47" s="11" t="n"/>
      <c r="K47" s="11" t="n"/>
    </row>
    <row r="48">
      <c r="A48" s="11" t="n"/>
      <c r="B48" s="11" t="n"/>
      <c r="C48" s="11" t="n"/>
      <c r="D48" s="12" t="n"/>
      <c r="E48" s="12" t="n"/>
      <c r="F48" s="19">
        <f>IF(A48="","",IF(I48="vom Anbieter bestätigt unauffällig","beim Anbieter",IF(D48="","Zeitraum eintragen",IF(D48&gt;LogStart,"Lücke: Beginn nach "&amp;TEXT(LogStart,"DD.MM.YYYY"),IF(E48="","Ende eintragen",IF(E48&lt;INT(PatchZeit),"Lücke: Ende vor Patch","ok"))))))</f>
        <v/>
      </c>
      <c r="G48" s="11" t="n"/>
      <c r="H48" s="12" t="n"/>
      <c r="I48" s="11" t="n"/>
      <c r="J48" s="11" t="n"/>
      <c r="K48" s="11" t="n"/>
    </row>
    <row r="49">
      <c r="A49" s="11" t="n"/>
      <c r="B49" s="11" t="n"/>
      <c r="C49" s="11" t="n"/>
      <c r="D49" s="12" t="n"/>
      <c r="E49" s="12" t="n"/>
      <c r="F49" s="19">
        <f>IF(A49="","",IF(I49="vom Anbieter bestätigt unauffällig","beim Anbieter",IF(D49="","Zeitraum eintragen",IF(D49&gt;LogStart,"Lücke: Beginn nach "&amp;TEXT(LogStart,"DD.MM.YYYY"),IF(E49="","Ende eintragen",IF(E49&lt;INT(PatchZeit),"Lücke: Ende vor Patch","ok"))))))</f>
        <v/>
      </c>
      <c r="G49" s="11" t="n"/>
      <c r="H49" s="12" t="n"/>
      <c r="I49" s="11" t="n"/>
      <c r="J49" s="11" t="n"/>
      <c r="K49" s="11" t="n"/>
    </row>
    <row r="50">
      <c r="A50" s="11" t="n"/>
      <c r="B50" s="11" t="n"/>
      <c r="C50" s="11" t="n"/>
      <c r="D50" s="12" t="n"/>
      <c r="E50" s="12" t="n"/>
      <c r="F50" s="19">
        <f>IF(A50="","",IF(I50="vom Anbieter bestätigt unauffällig","beim Anbieter",IF(D50="","Zeitraum eintragen",IF(D50&gt;LogStart,"Lücke: Beginn nach "&amp;TEXT(LogStart,"DD.MM.YYYY"),IF(E50="","Ende eintragen",IF(E50&lt;INT(PatchZeit),"Lücke: Ende vor Patch","ok"))))))</f>
        <v/>
      </c>
      <c r="G50" s="11" t="n"/>
      <c r="H50" s="12" t="n"/>
      <c r="I50" s="11" t="n"/>
      <c r="J50" s="11" t="n"/>
      <c r="K50" s="11" t="n"/>
    </row>
    <row r="51">
      <c r="A51" s="11" t="n"/>
      <c r="B51" s="11" t="n"/>
      <c r="C51" s="11" t="n"/>
      <c r="D51" s="12" t="n"/>
      <c r="E51" s="12" t="n"/>
      <c r="F51" s="19">
        <f>IF(A51="","",IF(I51="vom Anbieter bestätigt unauffällig","beim Anbieter",IF(D51="","Zeitraum eintragen",IF(D51&gt;LogStart,"Lücke: Beginn nach "&amp;TEXT(LogStart,"DD.MM.YYYY"),IF(E51="","Ende eintragen",IF(E51&lt;INT(PatchZeit),"Lücke: Ende vor Patch","ok"))))))</f>
        <v/>
      </c>
      <c r="G51" s="11" t="n"/>
      <c r="H51" s="12" t="n"/>
      <c r="I51" s="11" t="n"/>
      <c r="J51" s="11" t="n"/>
      <c r="K51" s="11" t="n"/>
    </row>
    <row r="52">
      <c r="A52" s="11" t="n"/>
      <c r="B52" s="11" t="n"/>
      <c r="C52" s="11" t="n"/>
      <c r="D52" s="12" t="n"/>
      <c r="E52" s="12" t="n"/>
      <c r="F52" s="19">
        <f>IF(A52="","",IF(I52="vom Anbieter bestätigt unauffällig","beim Anbieter",IF(D52="","Zeitraum eintragen",IF(D52&gt;LogStart,"Lücke: Beginn nach "&amp;TEXT(LogStart,"DD.MM.YYYY"),IF(E52="","Ende eintragen",IF(E52&lt;INT(PatchZeit),"Lücke: Ende vor Patch","ok"))))))</f>
        <v/>
      </c>
      <c r="G52" s="11" t="n"/>
      <c r="H52" s="12" t="n"/>
      <c r="I52" s="11" t="n"/>
      <c r="J52" s="11" t="n"/>
      <c r="K52" s="11" t="n"/>
    </row>
    <row r="53">
      <c r="A53" s="11" t="n"/>
      <c r="B53" s="11" t="n"/>
      <c r="C53" s="11" t="n"/>
      <c r="D53" s="12" t="n"/>
      <c r="E53" s="12" t="n"/>
      <c r="F53" s="19">
        <f>IF(A53="","",IF(I53="vom Anbieter bestätigt unauffällig","beim Anbieter",IF(D53="","Zeitraum eintragen",IF(D53&gt;LogStart,"Lücke: Beginn nach "&amp;TEXT(LogStart,"DD.MM.YYYY"),IF(E53="","Ende eintragen",IF(E53&lt;INT(PatchZeit),"Lücke: Ende vor Patch","ok"))))))</f>
        <v/>
      </c>
      <c r="G53" s="11" t="n"/>
      <c r="H53" s="12" t="n"/>
      <c r="I53" s="11" t="n"/>
      <c r="J53" s="11" t="n"/>
      <c r="K53" s="11" t="n"/>
    </row>
    <row r="54">
      <c r="A54" s="11" t="n"/>
      <c r="B54" s="11" t="n"/>
      <c r="C54" s="11" t="n"/>
      <c r="D54" s="12" t="n"/>
      <c r="E54" s="12" t="n"/>
      <c r="F54" s="19">
        <f>IF(A54="","",IF(I54="vom Anbieter bestätigt unauffällig","beim Anbieter",IF(D54="","Zeitraum eintragen",IF(D54&gt;LogStart,"Lücke: Beginn nach "&amp;TEXT(LogStart,"DD.MM.YYYY"),IF(E54="","Ende eintragen",IF(E54&lt;INT(PatchZeit),"Lücke: Ende vor Patch","ok"))))))</f>
        <v/>
      </c>
      <c r="G54" s="11" t="n"/>
      <c r="H54" s="12" t="n"/>
      <c r="I54" s="11" t="n"/>
      <c r="J54" s="11" t="n"/>
      <c r="K54" s="11" t="n"/>
    </row>
    <row r="55">
      <c r="A55" s="11" t="n"/>
      <c r="B55" s="11" t="n"/>
      <c r="C55" s="11" t="n"/>
      <c r="D55" s="12" t="n"/>
      <c r="E55" s="12" t="n"/>
      <c r="F55" s="19">
        <f>IF(A55="","",IF(I55="vom Anbieter bestätigt unauffällig","beim Anbieter",IF(D55="","Zeitraum eintragen",IF(D55&gt;LogStart,"Lücke: Beginn nach "&amp;TEXT(LogStart,"DD.MM.YYYY"),IF(E55="","Ende eintragen",IF(E55&lt;INT(PatchZeit),"Lücke: Ende vor Patch","ok"))))))</f>
        <v/>
      </c>
      <c r="G55" s="11" t="n"/>
      <c r="H55" s="12" t="n"/>
      <c r="I55" s="11" t="n"/>
      <c r="J55" s="11" t="n"/>
      <c r="K55" s="11" t="n"/>
    </row>
    <row r="56">
      <c r="A56" s="11" t="n"/>
      <c r="B56" s="11" t="n"/>
      <c r="C56" s="11" t="n"/>
      <c r="D56" s="12" t="n"/>
      <c r="E56" s="12" t="n"/>
      <c r="F56" s="19">
        <f>IF(A56="","",IF(I56="vom Anbieter bestätigt unauffällig","beim Anbieter",IF(D56="","Zeitraum eintragen",IF(D56&gt;LogStart,"Lücke: Beginn nach "&amp;TEXT(LogStart,"DD.MM.YYYY"),IF(E56="","Ende eintragen",IF(E56&lt;INT(PatchZeit),"Lücke: Ende vor Patch","ok"))))))</f>
        <v/>
      </c>
      <c r="G56" s="11" t="n"/>
      <c r="H56" s="12" t="n"/>
      <c r="I56" s="11" t="n"/>
      <c r="J56" s="11" t="n"/>
      <c r="K56" s="11" t="n"/>
    </row>
    <row r="57">
      <c r="A57" s="11" t="n"/>
      <c r="B57" s="11" t="n"/>
      <c r="C57" s="11" t="n"/>
      <c r="D57" s="12" t="n"/>
      <c r="E57" s="12" t="n"/>
      <c r="F57" s="19">
        <f>IF(A57="","",IF(I57="vom Anbieter bestätigt unauffällig","beim Anbieter",IF(D57="","Zeitraum eintragen",IF(D57&gt;LogStart,"Lücke: Beginn nach "&amp;TEXT(LogStart,"DD.MM.YYYY"),IF(E57="","Ende eintragen",IF(E57&lt;INT(PatchZeit),"Lücke: Ende vor Patch","ok"))))))</f>
        <v/>
      </c>
      <c r="G57" s="11" t="n"/>
      <c r="H57" s="12" t="n"/>
      <c r="I57" s="11" t="n"/>
      <c r="J57" s="11" t="n"/>
      <c r="K57" s="11" t="n"/>
    </row>
    <row r="58">
      <c r="A58" s="11" t="n"/>
      <c r="B58" s="11" t="n"/>
      <c r="C58" s="11" t="n"/>
      <c r="D58" s="12" t="n"/>
      <c r="E58" s="12" t="n"/>
      <c r="F58" s="19">
        <f>IF(A58="","",IF(I58="vom Anbieter bestätigt unauffällig","beim Anbieter",IF(D58="","Zeitraum eintragen",IF(D58&gt;LogStart,"Lücke: Beginn nach "&amp;TEXT(LogStart,"DD.MM.YYYY"),IF(E58="","Ende eintragen",IF(E58&lt;INT(PatchZeit),"Lücke: Ende vor Patch","ok"))))))</f>
        <v/>
      </c>
      <c r="G58" s="11" t="n"/>
      <c r="H58" s="12" t="n"/>
      <c r="I58" s="11" t="n"/>
      <c r="J58" s="11" t="n"/>
      <c r="K58" s="11" t="n"/>
    </row>
    <row r="59">
      <c r="A59" s="11" t="n"/>
      <c r="B59" s="11" t="n"/>
      <c r="C59" s="11" t="n"/>
      <c r="D59" s="12" t="n"/>
      <c r="E59" s="12" t="n"/>
      <c r="F59" s="19">
        <f>IF(A59="","",IF(I59="vom Anbieter bestätigt unauffällig","beim Anbieter",IF(D59="","Zeitraum eintragen",IF(D59&gt;LogStart,"Lücke: Beginn nach "&amp;TEXT(LogStart,"DD.MM.YYYY"),IF(E59="","Ende eintragen",IF(E59&lt;INT(PatchZeit),"Lücke: Ende vor Patch","ok"))))))</f>
        <v/>
      </c>
      <c r="G59" s="11" t="n"/>
      <c r="H59" s="12" t="n"/>
      <c r="I59" s="11" t="n"/>
      <c r="J59" s="11" t="n"/>
      <c r="K59" s="11" t="n"/>
    </row>
    <row r="60">
      <c r="A60" s="11" t="n"/>
      <c r="B60" s="11" t="n"/>
      <c r="C60" s="11" t="n"/>
      <c r="D60" s="12" t="n"/>
      <c r="E60" s="12" t="n"/>
      <c r="F60" s="19">
        <f>IF(A60="","",IF(I60="vom Anbieter bestätigt unauffällig","beim Anbieter",IF(D60="","Zeitraum eintragen",IF(D60&gt;LogStart,"Lücke: Beginn nach "&amp;TEXT(LogStart,"DD.MM.YYYY"),IF(E60="","Ende eintragen",IF(E60&lt;INT(PatchZeit),"Lücke: Ende vor Patch","ok"))))))</f>
        <v/>
      </c>
      <c r="G60" s="11" t="n"/>
      <c r="H60" s="12" t="n"/>
      <c r="I60" s="11" t="n"/>
      <c r="J60" s="11" t="n"/>
      <c r="K60" s="11" t="n"/>
    </row>
    <row r="61">
      <c r="A61" s="11" t="n"/>
      <c r="B61" s="11" t="n"/>
      <c r="C61" s="11" t="n"/>
      <c r="D61" s="12" t="n"/>
      <c r="E61" s="12" t="n"/>
      <c r="F61" s="19">
        <f>IF(A61="","",IF(I61="vom Anbieter bestätigt unauffällig","beim Anbieter",IF(D61="","Zeitraum eintragen",IF(D61&gt;LogStart,"Lücke: Beginn nach "&amp;TEXT(LogStart,"DD.MM.YYYY"),IF(E61="","Ende eintragen",IF(E61&lt;INT(PatchZeit),"Lücke: Ende vor Patch","ok"))))))</f>
        <v/>
      </c>
      <c r="G61" s="11" t="n"/>
      <c r="H61" s="12" t="n"/>
      <c r="I61" s="11" t="n"/>
      <c r="J61" s="11" t="n"/>
      <c r="K61" s="11" t="n"/>
    </row>
    <row r="62">
      <c r="A62" s="11" t="n"/>
      <c r="B62" s="11" t="n"/>
      <c r="C62" s="11" t="n"/>
      <c r="D62" s="12" t="n"/>
      <c r="E62" s="12" t="n"/>
      <c r="F62" s="19">
        <f>IF(A62="","",IF(I62="vom Anbieter bestätigt unauffällig","beim Anbieter",IF(D62="","Zeitraum eintragen",IF(D62&gt;LogStart,"Lücke: Beginn nach "&amp;TEXT(LogStart,"DD.MM.YYYY"),IF(E62="","Ende eintragen",IF(E62&lt;INT(PatchZeit),"Lücke: Ende vor Patch","ok"))))))</f>
        <v/>
      </c>
      <c r="G62" s="11" t="n"/>
      <c r="H62" s="12" t="n"/>
      <c r="I62" s="11" t="n"/>
      <c r="J62" s="11" t="n"/>
      <c r="K62" s="11" t="n"/>
    </row>
    <row r="63">
      <c r="A63" s="11" t="n"/>
      <c r="B63" s="11" t="n"/>
      <c r="C63" s="11" t="n"/>
      <c r="D63" s="12" t="n"/>
      <c r="E63" s="12" t="n"/>
      <c r="F63" s="19">
        <f>IF(A63="","",IF(I63="vom Anbieter bestätigt unauffällig","beim Anbieter",IF(D63="","Zeitraum eintragen",IF(D63&gt;LogStart,"Lücke: Beginn nach "&amp;TEXT(LogStart,"DD.MM.YYYY"),IF(E63="","Ende eintragen",IF(E63&lt;INT(PatchZeit),"Lücke: Ende vor Patch","ok"))))))</f>
        <v/>
      </c>
      <c r="G63" s="11" t="n"/>
      <c r="H63" s="12" t="n"/>
      <c r="I63" s="11" t="n"/>
      <c r="J63" s="11" t="n"/>
      <c r="K63" s="11" t="n"/>
    </row>
    <row r="64">
      <c r="A64" s="11" t="n"/>
      <c r="B64" s="11" t="n"/>
      <c r="C64" s="11" t="n"/>
      <c r="D64" s="12" t="n"/>
      <c r="E64" s="12" t="n"/>
      <c r="F64" s="19">
        <f>IF(A64="","",IF(I64="vom Anbieter bestätigt unauffällig","beim Anbieter",IF(D64="","Zeitraum eintragen",IF(D64&gt;LogStart,"Lücke: Beginn nach "&amp;TEXT(LogStart,"DD.MM.YYYY"),IF(E64="","Ende eintragen",IF(E64&lt;INT(PatchZeit),"Lücke: Ende vor Patch","ok"))))))</f>
        <v/>
      </c>
      <c r="G64" s="11" t="n"/>
      <c r="H64" s="12" t="n"/>
      <c r="I64" s="11" t="n"/>
      <c r="J64" s="11" t="n"/>
      <c r="K64" s="11" t="n"/>
    </row>
    <row r="65">
      <c r="A65" s="11" t="n"/>
      <c r="B65" s="11" t="n"/>
      <c r="C65" s="11" t="n"/>
      <c r="D65" s="12" t="n"/>
      <c r="E65" s="12" t="n"/>
      <c r="F65" s="19">
        <f>IF(A65="","",IF(I65="vom Anbieter bestätigt unauffällig","beim Anbieter",IF(D65="","Zeitraum eintragen",IF(D65&gt;LogStart,"Lücke: Beginn nach "&amp;TEXT(LogStart,"DD.MM.YYYY"),IF(E65="","Ende eintragen",IF(E65&lt;INT(PatchZeit),"Lücke: Ende vor Patch","ok"))))))</f>
        <v/>
      </c>
      <c r="G65" s="11" t="n"/>
      <c r="H65" s="12" t="n"/>
      <c r="I65" s="11" t="n"/>
      <c r="J65" s="11" t="n"/>
      <c r="K65" s="11" t="n"/>
    </row>
    <row r="66">
      <c r="A66" s="11" t="n"/>
      <c r="B66" s="11" t="n"/>
      <c r="C66" s="11" t="n"/>
      <c r="D66" s="12" t="n"/>
      <c r="E66" s="12" t="n"/>
      <c r="F66" s="19">
        <f>IF(A66="","",IF(I66="vom Anbieter bestätigt unauffällig","beim Anbieter",IF(D66="","Zeitraum eintragen",IF(D66&gt;LogStart,"Lücke: Beginn nach "&amp;TEXT(LogStart,"DD.MM.YYYY"),IF(E66="","Ende eintragen",IF(E66&lt;INT(PatchZeit),"Lücke: Ende vor Patch","ok"))))))</f>
        <v/>
      </c>
      <c r="G66" s="11" t="n"/>
      <c r="H66" s="12" t="n"/>
      <c r="I66" s="11" t="n"/>
      <c r="J66" s="11" t="n"/>
      <c r="K66" s="11" t="n"/>
    </row>
    <row r="67">
      <c r="A67" s="11" t="n"/>
      <c r="B67" s="11" t="n"/>
      <c r="C67" s="11" t="n"/>
      <c r="D67" s="12" t="n"/>
      <c r="E67" s="12" t="n"/>
      <c r="F67" s="19">
        <f>IF(A67="","",IF(I67="vom Anbieter bestätigt unauffällig","beim Anbieter",IF(D67="","Zeitraum eintragen",IF(D67&gt;LogStart,"Lücke: Beginn nach "&amp;TEXT(LogStart,"DD.MM.YYYY"),IF(E67="","Ende eintragen",IF(E67&lt;INT(PatchZeit),"Lücke: Ende vor Patch","ok"))))))</f>
        <v/>
      </c>
      <c r="G67" s="11" t="n"/>
      <c r="H67" s="12" t="n"/>
      <c r="I67" s="11" t="n"/>
      <c r="J67" s="11" t="n"/>
      <c r="K67" s="11" t="n"/>
    </row>
    <row r="68">
      <c r="A68" s="11" t="n"/>
      <c r="B68" s="11" t="n"/>
      <c r="C68" s="11" t="n"/>
      <c r="D68" s="12" t="n"/>
      <c r="E68" s="12" t="n"/>
      <c r="F68" s="19">
        <f>IF(A68="","",IF(I68="vom Anbieter bestätigt unauffällig","beim Anbieter",IF(D68="","Zeitraum eintragen",IF(D68&gt;LogStart,"Lücke: Beginn nach "&amp;TEXT(LogStart,"DD.MM.YYYY"),IF(E68="","Ende eintragen",IF(E68&lt;INT(PatchZeit),"Lücke: Ende vor Patch","ok"))))))</f>
        <v/>
      </c>
      <c r="G68" s="11" t="n"/>
      <c r="H68" s="12" t="n"/>
      <c r="I68" s="11" t="n"/>
      <c r="J68" s="11" t="n"/>
      <c r="K68" s="11" t="n"/>
    </row>
    <row r="69">
      <c r="A69" s="11" t="n"/>
      <c r="B69" s="11" t="n"/>
      <c r="C69" s="11" t="n"/>
      <c r="D69" s="12" t="n"/>
      <c r="E69" s="12" t="n"/>
      <c r="F69" s="19">
        <f>IF(A69="","",IF(I69="vom Anbieter bestätigt unauffällig","beim Anbieter",IF(D69="","Zeitraum eintragen",IF(D69&gt;LogStart,"Lücke: Beginn nach "&amp;TEXT(LogStart,"DD.MM.YYYY"),IF(E69="","Ende eintragen",IF(E69&lt;INT(PatchZeit),"Lücke: Ende vor Patch","ok"))))))</f>
        <v/>
      </c>
      <c r="G69" s="11" t="n"/>
      <c r="H69" s="12" t="n"/>
      <c r="I69" s="11" t="n"/>
      <c r="J69" s="11" t="n"/>
      <c r="K69" s="11" t="n"/>
    </row>
    <row r="70">
      <c r="A70" s="11" t="n"/>
      <c r="B70" s="11" t="n"/>
      <c r="C70" s="11" t="n"/>
      <c r="D70" s="12" t="n"/>
      <c r="E70" s="12" t="n"/>
      <c r="F70" s="19">
        <f>IF(A70="","",IF(I70="vom Anbieter bestätigt unauffällig","beim Anbieter",IF(D70="","Zeitraum eintragen",IF(D70&gt;LogStart,"Lücke: Beginn nach "&amp;TEXT(LogStart,"DD.MM.YYYY"),IF(E70="","Ende eintragen",IF(E70&lt;INT(PatchZeit),"Lücke: Ende vor Patch","ok"))))))</f>
        <v/>
      </c>
      <c r="G70" s="11" t="n"/>
      <c r="H70" s="12" t="n"/>
      <c r="I70" s="11" t="n"/>
      <c r="J70" s="11" t="n"/>
      <c r="K70" s="11" t="n"/>
    </row>
    <row r="71">
      <c r="A71" s="11" t="n"/>
      <c r="B71" s="11" t="n"/>
      <c r="C71" s="11" t="n"/>
      <c r="D71" s="12" t="n"/>
      <c r="E71" s="12" t="n"/>
      <c r="F71" s="19">
        <f>IF(A71="","",IF(I71="vom Anbieter bestätigt unauffällig","beim Anbieter",IF(D71="","Zeitraum eintragen",IF(D71&gt;LogStart,"Lücke: Beginn nach "&amp;TEXT(LogStart,"DD.MM.YYYY"),IF(E71="","Ende eintragen",IF(E71&lt;INT(PatchZeit),"Lücke: Ende vor Patch","ok"))))))</f>
        <v/>
      </c>
      <c r="G71" s="11" t="n"/>
      <c r="H71" s="12" t="n"/>
      <c r="I71" s="11" t="n"/>
      <c r="J71" s="11" t="n"/>
      <c r="K71" s="11" t="n"/>
    </row>
    <row r="72">
      <c r="A72" s="11" t="n"/>
      <c r="B72" s="11" t="n"/>
      <c r="C72" s="11" t="n"/>
      <c r="D72" s="12" t="n"/>
      <c r="E72" s="12" t="n"/>
      <c r="F72" s="19">
        <f>IF(A72="","",IF(I72="vom Anbieter bestätigt unauffällig","beim Anbieter",IF(D72="","Zeitraum eintragen",IF(D72&gt;LogStart,"Lücke: Beginn nach "&amp;TEXT(LogStart,"DD.MM.YYYY"),IF(E72="","Ende eintragen",IF(E72&lt;INT(PatchZeit),"Lücke: Ende vor Patch","ok"))))))</f>
        <v/>
      </c>
      <c r="G72" s="11" t="n"/>
      <c r="H72" s="12" t="n"/>
      <c r="I72" s="11" t="n"/>
      <c r="J72" s="11" t="n"/>
      <c r="K72" s="11" t="n"/>
    </row>
    <row r="73">
      <c r="A73" s="11" t="n"/>
      <c r="B73" s="11" t="n"/>
      <c r="C73" s="11" t="n"/>
      <c r="D73" s="12" t="n"/>
      <c r="E73" s="12" t="n"/>
      <c r="F73" s="19">
        <f>IF(A73="","",IF(I73="vom Anbieter bestätigt unauffällig","beim Anbieter",IF(D73="","Zeitraum eintragen",IF(D73&gt;LogStart,"Lücke: Beginn nach "&amp;TEXT(LogStart,"DD.MM.YYYY"),IF(E73="","Ende eintragen",IF(E73&lt;INT(PatchZeit),"Lücke: Ende vor Patch","ok"))))))</f>
        <v/>
      </c>
      <c r="G73" s="11" t="n"/>
      <c r="H73" s="12" t="n"/>
      <c r="I73" s="11" t="n"/>
      <c r="J73" s="11" t="n"/>
      <c r="K73" s="11" t="n"/>
    </row>
    <row r="74">
      <c r="A74" s="11" t="n"/>
      <c r="B74" s="11" t="n"/>
      <c r="C74" s="11" t="n"/>
      <c r="D74" s="12" t="n"/>
      <c r="E74" s="12" t="n"/>
      <c r="F74" s="19">
        <f>IF(A74="","",IF(I74="vom Anbieter bestätigt unauffällig","beim Anbieter",IF(D74="","Zeitraum eintragen",IF(D74&gt;LogStart,"Lücke: Beginn nach "&amp;TEXT(LogStart,"DD.MM.YYYY"),IF(E74="","Ende eintragen",IF(E74&lt;INT(PatchZeit),"Lücke: Ende vor Patch","ok"))))))</f>
        <v/>
      </c>
      <c r="G74" s="11" t="n"/>
      <c r="H74" s="12" t="n"/>
      <c r="I74" s="11" t="n"/>
      <c r="J74" s="11" t="n"/>
      <c r="K74" s="11" t="n"/>
    </row>
    <row r="75">
      <c r="A75" s="11" t="n"/>
      <c r="B75" s="11" t="n"/>
      <c r="C75" s="11" t="n"/>
      <c r="D75" s="12" t="n"/>
      <c r="E75" s="12" t="n"/>
      <c r="F75" s="19">
        <f>IF(A75="","",IF(I75="vom Anbieter bestätigt unauffällig","beim Anbieter",IF(D75="","Zeitraum eintragen",IF(D75&gt;LogStart,"Lücke: Beginn nach "&amp;TEXT(LogStart,"DD.MM.YYYY"),IF(E75="","Ende eintragen",IF(E75&lt;INT(PatchZeit),"Lücke: Ende vor Patch","ok"))))))</f>
        <v/>
      </c>
      <c r="G75" s="11" t="n"/>
      <c r="H75" s="12" t="n"/>
      <c r="I75" s="11" t="n"/>
      <c r="J75" s="11" t="n"/>
      <c r="K75" s="11" t="n"/>
    </row>
    <row r="76">
      <c r="A76" s="11" t="n"/>
      <c r="B76" s="11" t="n"/>
      <c r="C76" s="11" t="n"/>
      <c r="D76" s="12" t="n"/>
      <c r="E76" s="12" t="n"/>
      <c r="F76" s="19">
        <f>IF(A76="","",IF(I76="vom Anbieter bestätigt unauffällig","beim Anbieter",IF(D76="","Zeitraum eintragen",IF(D76&gt;LogStart,"Lücke: Beginn nach "&amp;TEXT(LogStart,"DD.MM.YYYY"),IF(E76="","Ende eintragen",IF(E76&lt;INT(PatchZeit),"Lücke: Ende vor Patch","ok"))))))</f>
        <v/>
      </c>
      <c r="G76" s="11" t="n"/>
      <c r="H76" s="12" t="n"/>
      <c r="I76" s="11" t="n"/>
      <c r="J76" s="11" t="n"/>
      <c r="K76" s="11" t="n"/>
    </row>
    <row r="77">
      <c r="A77" s="11" t="n"/>
      <c r="B77" s="11" t="n"/>
      <c r="C77" s="11" t="n"/>
      <c r="D77" s="12" t="n"/>
      <c r="E77" s="12" t="n"/>
      <c r="F77" s="19">
        <f>IF(A77="","",IF(I77="vom Anbieter bestätigt unauffällig","beim Anbieter",IF(D77="","Zeitraum eintragen",IF(D77&gt;LogStart,"Lücke: Beginn nach "&amp;TEXT(LogStart,"DD.MM.YYYY"),IF(E77="","Ende eintragen",IF(E77&lt;INT(PatchZeit),"Lücke: Ende vor Patch","ok"))))))</f>
        <v/>
      </c>
      <c r="G77" s="11" t="n"/>
      <c r="H77" s="12" t="n"/>
      <c r="I77" s="11" t="n"/>
      <c r="J77" s="11" t="n"/>
      <c r="K77" s="11" t="n"/>
    </row>
    <row r="78">
      <c r="A78" s="11" t="n"/>
      <c r="B78" s="11" t="n"/>
      <c r="C78" s="11" t="n"/>
      <c r="D78" s="12" t="n"/>
      <c r="E78" s="12" t="n"/>
      <c r="F78" s="19">
        <f>IF(A78="","",IF(I78="vom Anbieter bestätigt unauffällig","beim Anbieter",IF(D78="","Zeitraum eintragen",IF(D78&gt;LogStart,"Lücke: Beginn nach "&amp;TEXT(LogStart,"DD.MM.YYYY"),IF(E78="","Ende eintragen",IF(E78&lt;INT(PatchZeit),"Lücke: Ende vor Patch","ok"))))))</f>
        <v/>
      </c>
      <c r="G78" s="11" t="n"/>
      <c r="H78" s="12" t="n"/>
      <c r="I78" s="11" t="n"/>
      <c r="J78" s="11" t="n"/>
      <c r="K78" s="11" t="n"/>
    </row>
    <row r="79">
      <c r="A79" s="11" t="n"/>
      <c r="B79" s="11" t="n"/>
      <c r="C79" s="11" t="n"/>
      <c r="D79" s="12" t="n"/>
      <c r="E79" s="12" t="n"/>
      <c r="F79" s="19">
        <f>IF(A79="","",IF(I79="vom Anbieter bestätigt unauffällig","beim Anbieter",IF(D79="","Zeitraum eintragen",IF(D79&gt;LogStart,"Lücke: Beginn nach "&amp;TEXT(LogStart,"DD.MM.YYYY"),IF(E79="","Ende eintragen",IF(E79&lt;INT(PatchZeit),"Lücke: Ende vor Patch","ok"))))))</f>
        <v/>
      </c>
      <c r="G79" s="11" t="n"/>
      <c r="H79" s="12" t="n"/>
      <c r="I79" s="11" t="n"/>
      <c r="J79" s="11" t="n"/>
      <c r="K79" s="11" t="n"/>
    </row>
    <row r="80">
      <c r="A80" s="11" t="n"/>
      <c r="B80" s="11" t="n"/>
      <c r="C80" s="11" t="n"/>
      <c r="D80" s="12" t="n"/>
      <c r="E80" s="12" t="n"/>
      <c r="F80" s="19">
        <f>IF(A80="","",IF(I80="vom Anbieter bestätigt unauffällig","beim Anbieter",IF(D80="","Zeitraum eintragen",IF(D80&gt;LogStart,"Lücke: Beginn nach "&amp;TEXT(LogStart,"DD.MM.YYYY"),IF(E80="","Ende eintragen",IF(E80&lt;INT(PatchZeit),"Lücke: Ende vor Patch","ok"))))))</f>
        <v/>
      </c>
      <c r="G80" s="11" t="n"/>
      <c r="H80" s="12" t="n"/>
      <c r="I80" s="11" t="n"/>
      <c r="J80" s="11" t="n"/>
      <c r="K80" s="11" t="n"/>
    </row>
    <row r="81">
      <c r="A81" s="11" t="n"/>
      <c r="B81" s="11" t="n"/>
      <c r="C81" s="11" t="n"/>
      <c r="D81" s="12" t="n"/>
      <c r="E81" s="12" t="n"/>
      <c r="F81" s="19">
        <f>IF(A81="","",IF(I81="vom Anbieter bestätigt unauffällig","beim Anbieter",IF(D81="","Zeitraum eintragen",IF(D81&gt;LogStart,"Lücke: Beginn nach "&amp;TEXT(LogStart,"DD.MM.YYYY"),IF(E81="","Ende eintragen",IF(E81&lt;INT(PatchZeit),"Lücke: Ende vor Patch","ok"))))))</f>
        <v/>
      </c>
      <c r="G81" s="11" t="n"/>
      <c r="H81" s="12" t="n"/>
      <c r="I81" s="11" t="n"/>
      <c r="J81" s="11" t="n"/>
      <c r="K81" s="11" t="n"/>
    </row>
    <row r="82">
      <c r="A82" s="11" t="n"/>
      <c r="B82" s="11" t="n"/>
      <c r="C82" s="11" t="n"/>
      <c r="D82" s="12" t="n"/>
      <c r="E82" s="12" t="n"/>
      <c r="F82" s="19">
        <f>IF(A82="","",IF(I82="vom Anbieter bestätigt unauffällig","beim Anbieter",IF(D82="","Zeitraum eintragen",IF(D82&gt;LogStart,"Lücke: Beginn nach "&amp;TEXT(LogStart,"DD.MM.YYYY"),IF(E82="","Ende eintragen",IF(E82&lt;INT(PatchZeit),"Lücke: Ende vor Patch","ok"))))))</f>
        <v/>
      </c>
      <c r="G82" s="11" t="n"/>
      <c r="H82" s="12" t="n"/>
      <c r="I82" s="11" t="n"/>
      <c r="J82" s="11" t="n"/>
      <c r="K82" s="11" t="n"/>
    </row>
    <row r="83">
      <c r="A83" s="11" t="n"/>
      <c r="B83" s="11" t="n"/>
      <c r="C83" s="11" t="n"/>
      <c r="D83" s="12" t="n"/>
      <c r="E83" s="12" t="n"/>
      <c r="F83" s="19">
        <f>IF(A83="","",IF(I83="vom Anbieter bestätigt unauffällig","beim Anbieter",IF(D83="","Zeitraum eintragen",IF(D83&gt;LogStart,"Lücke: Beginn nach "&amp;TEXT(LogStart,"DD.MM.YYYY"),IF(E83="","Ende eintragen",IF(E83&lt;INT(PatchZeit),"Lücke: Ende vor Patch","ok"))))))</f>
        <v/>
      </c>
      <c r="G83" s="11" t="n"/>
      <c r="H83" s="12" t="n"/>
      <c r="I83" s="11" t="n"/>
      <c r="J83" s="11" t="n"/>
      <c r="K83" s="11" t="n"/>
    </row>
    <row r="84">
      <c r="A84" s="11" t="n"/>
      <c r="B84" s="11" t="n"/>
      <c r="C84" s="11" t="n"/>
      <c r="D84" s="12" t="n"/>
      <c r="E84" s="12" t="n"/>
      <c r="F84" s="19">
        <f>IF(A84="","",IF(I84="vom Anbieter bestätigt unauffällig","beim Anbieter",IF(D84="","Zeitraum eintragen",IF(D84&gt;LogStart,"Lücke: Beginn nach "&amp;TEXT(LogStart,"DD.MM.YYYY"),IF(E84="","Ende eintragen",IF(E84&lt;INT(PatchZeit),"Lücke: Ende vor Patch","ok"))))))</f>
        <v/>
      </c>
      <c r="G84" s="11" t="n"/>
      <c r="H84" s="12" t="n"/>
      <c r="I84" s="11" t="n"/>
      <c r="J84" s="11" t="n"/>
      <c r="K84" s="11" t="n"/>
    </row>
    <row r="85">
      <c r="A85" s="11" t="n"/>
      <c r="B85" s="11" t="n"/>
      <c r="C85" s="11" t="n"/>
      <c r="D85" s="12" t="n"/>
      <c r="E85" s="12" t="n"/>
      <c r="F85" s="19">
        <f>IF(A85="","",IF(I85="vom Anbieter bestätigt unauffällig","beim Anbieter",IF(D85="","Zeitraum eintragen",IF(D85&gt;LogStart,"Lücke: Beginn nach "&amp;TEXT(LogStart,"DD.MM.YYYY"),IF(E85="","Ende eintragen",IF(E85&lt;INT(PatchZeit),"Lücke: Ende vor Patch","ok"))))))</f>
        <v/>
      </c>
      <c r="G85" s="11" t="n"/>
      <c r="H85" s="12" t="n"/>
      <c r="I85" s="11" t="n"/>
      <c r="J85" s="11" t="n"/>
      <c r="K85" s="11" t="n"/>
    </row>
    <row r="86">
      <c r="A86" s="11" t="n"/>
      <c r="B86" s="11" t="n"/>
      <c r="C86" s="11" t="n"/>
      <c r="D86" s="12" t="n"/>
      <c r="E86" s="12" t="n"/>
      <c r="F86" s="19">
        <f>IF(A86="","",IF(I86="vom Anbieter bestätigt unauffällig","beim Anbieter",IF(D86="","Zeitraum eintragen",IF(D86&gt;LogStart,"Lücke: Beginn nach "&amp;TEXT(LogStart,"DD.MM.YYYY"),IF(E86="","Ende eintragen",IF(E86&lt;INT(PatchZeit),"Lücke: Ende vor Patch","ok"))))))</f>
        <v/>
      </c>
      <c r="G86" s="11" t="n"/>
      <c r="H86" s="12" t="n"/>
      <c r="I86" s="11" t="n"/>
      <c r="J86" s="11" t="n"/>
      <c r="K86" s="11" t="n"/>
    </row>
    <row r="87">
      <c r="A87" s="11" t="n"/>
      <c r="B87" s="11" t="n"/>
      <c r="C87" s="11" t="n"/>
      <c r="D87" s="12" t="n"/>
      <c r="E87" s="12" t="n"/>
      <c r="F87" s="19">
        <f>IF(A87="","",IF(I87="vom Anbieter bestätigt unauffällig","beim Anbieter",IF(D87="","Zeitraum eintragen",IF(D87&gt;LogStart,"Lücke: Beginn nach "&amp;TEXT(LogStart,"DD.MM.YYYY"),IF(E87="","Ende eintragen",IF(E87&lt;INT(PatchZeit),"Lücke: Ende vor Patch","ok"))))))</f>
        <v/>
      </c>
      <c r="G87" s="11" t="n"/>
      <c r="H87" s="12" t="n"/>
      <c r="I87" s="11" t="n"/>
      <c r="J87" s="11" t="n"/>
      <c r="K87" s="11" t="n"/>
    </row>
    <row r="88">
      <c r="A88" s="11" t="n"/>
      <c r="B88" s="11" t="n"/>
      <c r="C88" s="11" t="n"/>
      <c r="D88" s="12" t="n"/>
      <c r="E88" s="12" t="n"/>
      <c r="F88" s="19">
        <f>IF(A88="","",IF(I88="vom Anbieter bestätigt unauffällig","beim Anbieter",IF(D88="","Zeitraum eintragen",IF(D88&gt;LogStart,"Lücke: Beginn nach "&amp;TEXT(LogStart,"DD.MM.YYYY"),IF(E88="","Ende eintragen",IF(E88&lt;INT(PatchZeit),"Lücke: Ende vor Patch","ok"))))))</f>
        <v/>
      </c>
      <c r="G88" s="11" t="n"/>
      <c r="H88" s="12" t="n"/>
      <c r="I88" s="11" t="n"/>
      <c r="J88" s="11" t="n"/>
      <c r="K88" s="11" t="n"/>
    </row>
    <row r="89">
      <c r="A89" s="11" t="n"/>
      <c r="B89" s="11" t="n"/>
      <c r="C89" s="11" t="n"/>
      <c r="D89" s="12" t="n"/>
      <c r="E89" s="12" t="n"/>
      <c r="F89" s="19">
        <f>IF(A89="","",IF(I89="vom Anbieter bestätigt unauffällig","beim Anbieter",IF(D89="","Zeitraum eintragen",IF(D89&gt;LogStart,"Lücke: Beginn nach "&amp;TEXT(LogStart,"DD.MM.YYYY"),IF(E89="","Ende eintragen",IF(E89&lt;INT(PatchZeit),"Lücke: Ende vor Patch","ok"))))))</f>
        <v/>
      </c>
      <c r="G89" s="11" t="n"/>
      <c r="H89" s="12" t="n"/>
      <c r="I89" s="11" t="n"/>
      <c r="J89" s="11" t="n"/>
      <c r="K89" s="11" t="n"/>
    </row>
    <row r="90">
      <c r="A90" s="11" t="n"/>
      <c r="B90" s="11" t="n"/>
      <c r="C90" s="11" t="n"/>
      <c r="D90" s="12" t="n"/>
      <c r="E90" s="12" t="n"/>
      <c r="F90" s="19">
        <f>IF(A90="","",IF(I90="vom Anbieter bestätigt unauffällig","beim Anbieter",IF(D90="","Zeitraum eintragen",IF(D90&gt;LogStart,"Lücke: Beginn nach "&amp;TEXT(LogStart,"DD.MM.YYYY"),IF(E90="","Ende eintragen",IF(E90&lt;INT(PatchZeit),"Lücke: Ende vor Patch","ok"))))))</f>
        <v/>
      </c>
      <c r="G90" s="11" t="n"/>
      <c r="H90" s="12" t="n"/>
      <c r="I90" s="11" t="n"/>
      <c r="J90" s="11" t="n"/>
      <c r="K90" s="11" t="n"/>
    </row>
    <row r="91">
      <c r="A91" s="11" t="n"/>
      <c r="B91" s="11" t="n"/>
      <c r="C91" s="11" t="n"/>
      <c r="D91" s="12" t="n"/>
      <c r="E91" s="12" t="n"/>
      <c r="F91" s="19">
        <f>IF(A91="","",IF(I91="vom Anbieter bestätigt unauffällig","beim Anbieter",IF(D91="","Zeitraum eintragen",IF(D91&gt;LogStart,"Lücke: Beginn nach "&amp;TEXT(LogStart,"DD.MM.YYYY"),IF(E91="","Ende eintragen",IF(E91&lt;INT(PatchZeit),"Lücke: Ende vor Patch","ok"))))))</f>
        <v/>
      </c>
      <c r="G91" s="11" t="n"/>
      <c r="H91" s="12" t="n"/>
      <c r="I91" s="11" t="n"/>
      <c r="J91" s="11" t="n"/>
      <c r="K91" s="11" t="n"/>
    </row>
    <row r="92">
      <c r="A92" s="11" t="n"/>
      <c r="B92" s="11" t="n"/>
      <c r="C92" s="11" t="n"/>
      <c r="D92" s="12" t="n"/>
      <c r="E92" s="12" t="n"/>
      <c r="F92" s="19">
        <f>IF(A92="","",IF(I92="vom Anbieter bestätigt unauffällig","beim Anbieter",IF(D92="","Zeitraum eintragen",IF(D92&gt;LogStart,"Lücke: Beginn nach "&amp;TEXT(LogStart,"DD.MM.YYYY"),IF(E92="","Ende eintragen",IF(E92&lt;INT(PatchZeit),"Lücke: Ende vor Patch","ok"))))))</f>
        <v/>
      </c>
      <c r="G92" s="11" t="n"/>
      <c r="H92" s="12" t="n"/>
      <c r="I92" s="11" t="n"/>
      <c r="J92" s="11" t="n"/>
      <c r="K92" s="11" t="n"/>
    </row>
    <row r="93">
      <c r="A93" s="11" t="n"/>
      <c r="B93" s="11" t="n"/>
      <c r="C93" s="11" t="n"/>
      <c r="D93" s="12" t="n"/>
      <c r="E93" s="12" t="n"/>
      <c r="F93" s="19">
        <f>IF(A93="","",IF(I93="vom Anbieter bestätigt unauffällig","beim Anbieter",IF(D93="","Zeitraum eintragen",IF(D93&gt;LogStart,"Lücke: Beginn nach "&amp;TEXT(LogStart,"DD.MM.YYYY"),IF(E93="","Ende eintragen",IF(E93&lt;INT(PatchZeit),"Lücke: Ende vor Patch","ok"))))))</f>
        <v/>
      </c>
      <c r="G93" s="11" t="n"/>
      <c r="H93" s="12" t="n"/>
      <c r="I93" s="11" t="n"/>
      <c r="J93" s="11" t="n"/>
      <c r="K93" s="11" t="n"/>
    </row>
    <row r="94">
      <c r="A94" s="11" t="n"/>
      <c r="B94" s="11" t="n"/>
      <c r="C94" s="11" t="n"/>
      <c r="D94" s="12" t="n"/>
      <c r="E94" s="12" t="n"/>
      <c r="F94" s="19">
        <f>IF(A94="","",IF(I94="vom Anbieter bestätigt unauffällig","beim Anbieter",IF(D94="","Zeitraum eintragen",IF(D94&gt;LogStart,"Lücke: Beginn nach "&amp;TEXT(LogStart,"DD.MM.YYYY"),IF(E94="","Ende eintragen",IF(E94&lt;INT(PatchZeit),"Lücke: Ende vor Patch","ok"))))))</f>
        <v/>
      </c>
      <c r="G94" s="11" t="n"/>
      <c r="H94" s="12" t="n"/>
      <c r="I94" s="11" t="n"/>
      <c r="J94" s="11" t="n"/>
      <c r="K94" s="11" t="n"/>
    </row>
    <row r="95">
      <c r="A95" s="11" t="n"/>
      <c r="B95" s="11" t="n"/>
      <c r="C95" s="11" t="n"/>
      <c r="D95" s="12" t="n"/>
      <c r="E95" s="12" t="n"/>
      <c r="F95" s="19">
        <f>IF(A95="","",IF(I95="vom Anbieter bestätigt unauffällig","beim Anbieter",IF(D95="","Zeitraum eintragen",IF(D95&gt;LogStart,"Lücke: Beginn nach "&amp;TEXT(LogStart,"DD.MM.YYYY"),IF(E95="","Ende eintragen",IF(E95&lt;INT(PatchZeit),"Lücke: Ende vor Patch","ok"))))))</f>
        <v/>
      </c>
      <c r="G95" s="11" t="n"/>
      <c r="H95" s="12" t="n"/>
      <c r="I95" s="11" t="n"/>
      <c r="J95" s="11" t="n"/>
      <c r="K95" s="11" t="n"/>
    </row>
    <row r="96">
      <c r="A96" s="11" t="n"/>
      <c r="B96" s="11" t="n"/>
      <c r="C96" s="11" t="n"/>
      <c r="D96" s="12" t="n"/>
      <c r="E96" s="12" t="n"/>
      <c r="F96" s="19">
        <f>IF(A96="","",IF(I96="vom Anbieter bestätigt unauffällig","beim Anbieter",IF(D96="","Zeitraum eintragen",IF(D96&gt;LogStart,"Lücke: Beginn nach "&amp;TEXT(LogStart,"DD.MM.YYYY"),IF(E96="","Ende eintragen",IF(E96&lt;INT(PatchZeit),"Lücke: Ende vor Patch","ok"))))))</f>
        <v/>
      </c>
      <c r="G96" s="11" t="n"/>
      <c r="H96" s="12" t="n"/>
      <c r="I96" s="11" t="n"/>
      <c r="J96" s="11" t="n"/>
      <c r="K96" s="11" t="n"/>
    </row>
    <row r="97">
      <c r="A97" s="11" t="n"/>
      <c r="B97" s="11" t="n"/>
      <c r="C97" s="11" t="n"/>
      <c r="D97" s="12" t="n"/>
      <c r="E97" s="12" t="n"/>
      <c r="F97" s="19">
        <f>IF(A97="","",IF(I97="vom Anbieter bestätigt unauffällig","beim Anbieter",IF(D97="","Zeitraum eintragen",IF(D97&gt;LogStart,"Lücke: Beginn nach "&amp;TEXT(LogStart,"DD.MM.YYYY"),IF(E97="","Ende eintragen",IF(E97&lt;INT(PatchZeit),"Lücke: Ende vor Patch","ok"))))))</f>
        <v/>
      </c>
      <c r="G97" s="11" t="n"/>
      <c r="H97" s="12" t="n"/>
      <c r="I97" s="11" t="n"/>
      <c r="J97" s="11" t="n"/>
      <c r="K97" s="11" t="n"/>
    </row>
    <row r="98">
      <c r="A98" s="11" t="n"/>
      <c r="B98" s="11" t="n"/>
      <c r="C98" s="11" t="n"/>
      <c r="D98" s="12" t="n"/>
      <c r="E98" s="12" t="n"/>
      <c r="F98" s="19">
        <f>IF(A98="","",IF(I98="vom Anbieter bestätigt unauffällig","beim Anbieter",IF(D98="","Zeitraum eintragen",IF(D98&gt;LogStart,"Lücke: Beginn nach "&amp;TEXT(LogStart,"DD.MM.YYYY"),IF(E98="","Ende eintragen",IF(E98&lt;INT(PatchZeit),"Lücke: Ende vor Patch","ok"))))))</f>
        <v/>
      </c>
      <c r="G98" s="11" t="n"/>
      <c r="H98" s="12" t="n"/>
      <c r="I98" s="11" t="n"/>
      <c r="J98" s="11" t="n"/>
      <c r="K98" s="11" t="n"/>
    </row>
    <row r="99">
      <c r="A99" s="11" t="n"/>
      <c r="B99" s="11" t="n"/>
      <c r="C99" s="11" t="n"/>
      <c r="D99" s="12" t="n"/>
      <c r="E99" s="12" t="n"/>
      <c r="F99" s="19">
        <f>IF(A99="","",IF(I99="vom Anbieter bestätigt unauffällig","beim Anbieter",IF(D99="","Zeitraum eintragen",IF(D99&gt;LogStart,"Lücke: Beginn nach "&amp;TEXT(LogStart,"DD.MM.YYYY"),IF(E99="","Ende eintragen",IF(E99&lt;INT(PatchZeit),"Lücke: Ende vor Patch","ok"))))))</f>
        <v/>
      </c>
      <c r="G99" s="11" t="n"/>
      <c r="H99" s="12" t="n"/>
      <c r="I99" s="11" t="n"/>
      <c r="J99" s="11" t="n"/>
      <c r="K99" s="11" t="n"/>
    </row>
    <row r="100">
      <c r="A100" s="11" t="n"/>
      <c r="B100" s="11" t="n"/>
      <c r="C100" s="11" t="n"/>
      <c r="D100" s="12" t="n"/>
      <c r="E100" s="12" t="n"/>
      <c r="F100" s="19">
        <f>IF(A100="","",IF(I100="vom Anbieter bestätigt unauffällig","beim Anbieter",IF(D100="","Zeitraum eintragen",IF(D100&gt;LogStart,"Lücke: Beginn nach "&amp;TEXT(LogStart,"DD.MM.YYYY"),IF(E100="","Ende eintragen",IF(E100&lt;INT(PatchZeit),"Lücke: Ende vor Patch","ok"))))))</f>
        <v/>
      </c>
      <c r="G100" s="11" t="n"/>
      <c r="H100" s="12" t="n"/>
      <c r="I100" s="11" t="n"/>
      <c r="J100" s="11" t="n"/>
      <c r="K100" s="11" t="n"/>
    </row>
    <row r="101">
      <c r="A101" s="11" t="n"/>
      <c r="B101" s="11" t="n"/>
      <c r="C101" s="11" t="n"/>
      <c r="D101" s="12" t="n"/>
      <c r="E101" s="12" t="n"/>
      <c r="F101" s="19">
        <f>IF(A101="","",IF(I101="vom Anbieter bestätigt unauffällig","beim Anbieter",IF(D101="","Zeitraum eintragen",IF(D101&gt;LogStart,"Lücke: Beginn nach "&amp;TEXT(LogStart,"DD.MM.YYYY"),IF(E101="","Ende eintragen",IF(E101&lt;INT(PatchZeit),"Lücke: Ende vor Patch","ok"))))))</f>
        <v/>
      </c>
      <c r="G101" s="11" t="n"/>
      <c r="H101" s="12" t="n"/>
      <c r="I101" s="11" t="n"/>
      <c r="J101" s="11" t="n"/>
      <c r="K101" s="11" t="n"/>
    </row>
    <row r="102">
      <c r="A102" s="11" t="n"/>
      <c r="B102" s="11" t="n"/>
      <c r="C102" s="11" t="n"/>
      <c r="D102" s="12" t="n"/>
      <c r="E102" s="12" t="n"/>
      <c r="F102" s="19">
        <f>IF(A102="","",IF(I102="vom Anbieter bestätigt unauffällig","beim Anbieter",IF(D102="","Zeitraum eintragen",IF(D102&gt;LogStart,"Lücke: Beginn nach "&amp;TEXT(LogStart,"DD.MM.YYYY"),IF(E102="","Ende eintragen",IF(E102&lt;INT(PatchZeit),"Lücke: Ende vor Patch","ok"))))))</f>
        <v/>
      </c>
      <c r="G102" s="11" t="n"/>
      <c r="H102" s="12" t="n"/>
      <c r="I102" s="11" t="n"/>
      <c r="J102" s="11" t="n"/>
      <c r="K102" s="11" t="n"/>
    </row>
    <row r="103">
      <c r="A103" s="11" t="n"/>
      <c r="B103" s="11" t="n"/>
      <c r="C103" s="11" t="n"/>
      <c r="D103" s="12" t="n"/>
      <c r="E103" s="12" t="n"/>
      <c r="F103" s="19">
        <f>IF(A103="","",IF(I103="vom Anbieter bestätigt unauffällig","beim Anbieter",IF(D103="","Zeitraum eintragen",IF(D103&gt;LogStart,"Lücke: Beginn nach "&amp;TEXT(LogStart,"DD.MM.YYYY"),IF(E103="","Ende eintragen",IF(E103&lt;INT(PatchZeit),"Lücke: Ende vor Patch","ok"))))))</f>
        <v/>
      </c>
      <c r="G103" s="11" t="n"/>
      <c r="H103" s="12" t="n"/>
      <c r="I103" s="11" t="n"/>
      <c r="J103" s="11" t="n"/>
      <c r="K103" s="11" t="n"/>
    </row>
    <row r="104">
      <c r="A104" s="11" t="n"/>
      <c r="B104" s="11" t="n"/>
      <c r="C104" s="11" t="n"/>
      <c r="D104" s="12" t="n"/>
      <c r="E104" s="12" t="n"/>
      <c r="F104" s="19">
        <f>IF(A104="","",IF(I104="vom Anbieter bestätigt unauffällig","beim Anbieter",IF(D104="","Zeitraum eintragen",IF(D104&gt;LogStart,"Lücke: Beginn nach "&amp;TEXT(LogStart,"DD.MM.YYYY"),IF(E104="","Ende eintragen",IF(E104&lt;INT(PatchZeit),"Lücke: Ende vor Patch","ok"))))))</f>
        <v/>
      </c>
      <c r="G104" s="11" t="n"/>
      <c r="H104" s="12" t="n"/>
      <c r="I104" s="11" t="n"/>
      <c r="J104" s="11" t="n"/>
      <c r="K104" s="11" t="n"/>
    </row>
    <row r="105">
      <c r="A105" s="11" t="n"/>
      <c r="B105" s="11" t="n"/>
      <c r="C105" s="11" t="n"/>
      <c r="D105" s="12" t="n"/>
      <c r="E105" s="12" t="n"/>
      <c r="F105" s="19">
        <f>IF(A105="","",IF(I105="vom Anbieter bestätigt unauffällig","beim Anbieter",IF(D105="","Zeitraum eintragen",IF(D105&gt;LogStart,"Lücke: Beginn nach "&amp;TEXT(LogStart,"DD.MM.YYYY"),IF(E105="","Ende eintragen",IF(E105&lt;INT(PatchZeit),"Lücke: Ende vor Patch","ok"))))))</f>
        <v/>
      </c>
      <c r="G105" s="11" t="n"/>
      <c r="H105" s="12" t="n"/>
      <c r="I105" s="11" t="n"/>
      <c r="J105" s="11" t="n"/>
      <c r="K105" s="11" t="n"/>
    </row>
    <row r="106">
      <c r="A106" s="11" t="n"/>
      <c r="B106" s="11" t="n"/>
      <c r="C106" s="11" t="n"/>
      <c r="D106" s="12" t="n"/>
      <c r="E106" s="12" t="n"/>
      <c r="F106" s="19">
        <f>IF(A106="","",IF(I106="vom Anbieter bestätigt unauffällig","beim Anbieter",IF(D106="","Zeitraum eintragen",IF(D106&gt;LogStart,"Lücke: Beginn nach "&amp;TEXT(LogStart,"DD.MM.YYYY"),IF(E106="","Ende eintragen",IF(E106&lt;INT(PatchZeit),"Lücke: Ende vor Patch","ok"))))))</f>
        <v/>
      </c>
      <c r="G106" s="11" t="n"/>
      <c r="H106" s="12" t="n"/>
      <c r="I106" s="11" t="n"/>
      <c r="J106" s="11" t="n"/>
      <c r="K106" s="11" t="n"/>
    </row>
    <row r="107">
      <c r="A107" s="11" t="n"/>
      <c r="B107" s="11" t="n"/>
      <c r="C107" s="11" t="n"/>
      <c r="D107" s="12" t="n"/>
      <c r="E107" s="12" t="n"/>
      <c r="F107" s="19">
        <f>IF(A107="","",IF(I107="vom Anbieter bestätigt unauffällig","beim Anbieter",IF(D107="","Zeitraum eintragen",IF(D107&gt;LogStart,"Lücke: Beginn nach "&amp;TEXT(LogStart,"DD.MM.YYYY"),IF(E107="","Ende eintragen",IF(E107&lt;INT(PatchZeit),"Lücke: Ende vor Patch","ok"))))))</f>
        <v/>
      </c>
      <c r="G107" s="11" t="n"/>
      <c r="H107" s="12" t="n"/>
      <c r="I107" s="11" t="n"/>
      <c r="J107" s="11" t="n"/>
      <c r="K107" s="11" t="n"/>
    </row>
    <row r="108">
      <c r="A108" s="11" t="n"/>
      <c r="B108" s="11" t="n"/>
      <c r="C108" s="11" t="n"/>
      <c r="D108" s="12" t="n"/>
      <c r="E108" s="12" t="n"/>
      <c r="F108" s="19">
        <f>IF(A108="","",IF(I108="vom Anbieter bestätigt unauffällig","beim Anbieter",IF(D108="","Zeitraum eintragen",IF(D108&gt;LogStart,"Lücke: Beginn nach "&amp;TEXT(LogStart,"DD.MM.YYYY"),IF(E108="","Ende eintragen",IF(E108&lt;INT(PatchZeit),"Lücke: Ende vor Patch","ok"))))))</f>
        <v/>
      </c>
      <c r="G108" s="11" t="n"/>
      <c r="H108" s="12" t="n"/>
      <c r="I108" s="11" t="n"/>
      <c r="J108" s="11" t="n"/>
      <c r="K108" s="11" t="n"/>
    </row>
    <row r="109">
      <c r="A109" s="11" t="n"/>
      <c r="B109" s="11" t="n"/>
      <c r="C109" s="11" t="n"/>
      <c r="D109" s="12" t="n"/>
      <c r="E109" s="12" t="n"/>
      <c r="F109" s="19">
        <f>IF(A109="","",IF(I109="vom Anbieter bestätigt unauffällig","beim Anbieter",IF(D109="","Zeitraum eintragen",IF(D109&gt;LogStart,"Lücke: Beginn nach "&amp;TEXT(LogStart,"DD.MM.YYYY"),IF(E109="","Ende eintragen",IF(E109&lt;INT(PatchZeit),"Lücke: Ende vor Patch","ok"))))))</f>
        <v/>
      </c>
      <c r="G109" s="11" t="n"/>
      <c r="H109" s="12" t="n"/>
      <c r="I109" s="11" t="n"/>
      <c r="J109" s="11" t="n"/>
      <c r="K109" s="11" t="n"/>
    </row>
    <row r="110">
      <c r="A110" s="11" t="n"/>
      <c r="B110" s="11" t="n"/>
      <c r="C110" s="11" t="n"/>
      <c r="D110" s="12" t="n"/>
      <c r="E110" s="12" t="n"/>
      <c r="F110" s="19">
        <f>IF(A110="","",IF(I110="vom Anbieter bestätigt unauffällig","beim Anbieter",IF(D110="","Zeitraum eintragen",IF(D110&gt;LogStart,"Lücke: Beginn nach "&amp;TEXT(LogStart,"DD.MM.YYYY"),IF(E110="","Ende eintragen",IF(E110&lt;INT(PatchZeit),"Lücke: Ende vor Patch","ok"))))))</f>
        <v/>
      </c>
      <c r="G110" s="11" t="n"/>
      <c r="H110" s="12" t="n"/>
      <c r="I110" s="11" t="n"/>
      <c r="J110" s="11" t="n"/>
      <c r="K110" s="11" t="n"/>
    </row>
    <row r="111">
      <c r="A111" s="11" t="n"/>
      <c r="B111" s="11" t="n"/>
      <c r="C111" s="11" t="n"/>
      <c r="D111" s="12" t="n"/>
      <c r="E111" s="12" t="n"/>
      <c r="F111" s="19">
        <f>IF(A111="","",IF(I111="vom Anbieter bestätigt unauffällig","beim Anbieter",IF(D111="","Zeitraum eintragen",IF(D111&gt;LogStart,"Lücke: Beginn nach "&amp;TEXT(LogStart,"DD.MM.YYYY"),IF(E111="","Ende eintragen",IF(E111&lt;INT(PatchZeit),"Lücke: Ende vor Patch","ok"))))))</f>
        <v/>
      </c>
      <c r="G111" s="11" t="n"/>
      <c r="H111" s="12" t="n"/>
      <c r="I111" s="11" t="n"/>
      <c r="J111" s="11" t="n"/>
      <c r="K111" s="11" t="n"/>
    </row>
    <row r="112">
      <c r="A112" s="11" t="n"/>
      <c r="B112" s="11" t="n"/>
      <c r="C112" s="11" t="n"/>
      <c r="D112" s="12" t="n"/>
      <c r="E112" s="12" t="n"/>
      <c r="F112" s="19">
        <f>IF(A112="","",IF(I112="vom Anbieter bestätigt unauffällig","beim Anbieter",IF(D112="","Zeitraum eintragen",IF(D112&gt;LogStart,"Lücke: Beginn nach "&amp;TEXT(LogStart,"DD.MM.YYYY"),IF(E112="","Ende eintragen",IF(E112&lt;INT(PatchZeit),"Lücke: Ende vor Patch","ok"))))))</f>
        <v/>
      </c>
      <c r="G112" s="11" t="n"/>
      <c r="H112" s="12" t="n"/>
      <c r="I112" s="11" t="n"/>
      <c r="J112" s="11" t="n"/>
      <c r="K112" s="11" t="n"/>
    </row>
    <row r="113">
      <c r="A113" s="11" t="n"/>
      <c r="B113" s="11" t="n"/>
      <c r="C113" s="11" t="n"/>
      <c r="D113" s="12" t="n"/>
      <c r="E113" s="12" t="n"/>
      <c r="F113" s="19">
        <f>IF(A113="","",IF(I113="vom Anbieter bestätigt unauffällig","beim Anbieter",IF(D113="","Zeitraum eintragen",IF(D113&gt;LogStart,"Lücke: Beginn nach "&amp;TEXT(LogStart,"DD.MM.YYYY"),IF(E113="","Ende eintragen",IF(E113&lt;INT(PatchZeit),"Lücke: Ende vor Patch","ok"))))))</f>
        <v/>
      </c>
      <c r="G113" s="11" t="n"/>
      <c r="H113" s="12" t="n"/>
      <c r="I113" s="11" t="n"/>
      <c r="J113" s="11" t="n"/>
      <c r="K113" s="11" t="n"/>
    </row>
    <row r="114">
      <c r="A114" s="11" t="n"/>
      <c r="B114" s="11" t="n"/>
      <c r="C114" s="11" t="n"/>
      <c r="D114" s="12" t="n"/>
      <c r="E114" s="12" t="n"/>
      <c r="F114" s="19">
        <f>IF(A114="","",IF(I114="vom Anbieter bestätigt unauffällig","beim Anbieter",IF(D114="","Zeitraum eintragen",IF(D114&gt;LogStart,"Lücke: Beginn nach "&amp;TEXT(LogStart,"DD.MM.YYYY"),IF(E114="","Ende eintragen",IF(E114&lt;INT(PatchZeit),"Lücke: Ende vor Patch","ok"))))))</f>
        <v/>
      </c>
      <c r="G114" s="11" t="n"/>
      <c r="H114" s="12" t="n"/>
      <c r="I114" s="11" t="n"/>
      <c r="J114" s="11" t="n"/>
      <c r="K114" s="11" t="n"/>
    </row>
    <row r="115">
      <c r="A115" s="11" t="n"/>
      <c r="B115" s="11" t="n"/>
      <c r="C115" s="11" t="n"/>
      <c r="D115" s="12" t="n"/>
      <c r="E115" s="12" t="n"/>
      <c r="F115" s="19">
        <f>IF(A115="","",IF(I115="vom Anbieter bestätigt unauffällig","beim Anbieter",IF(D115="","Zeitraum eintragen",IF(D115&gt;LogStart,"Lücke: Beginn nach "&amp;TEXT(LogStart,"DD.MM.YYYY"),IF(E115="","Ende eintragen",IF(E115&lt;INT(PatchZeit),"Lücke: Ende vor Patch","ok"))))))</f>
        <v/>
      </c>
      <c r="G115" s="11" t="n"/>
      <c r="H115" s="12" t="n"/>
      <c r="I115" s="11" t="n"/>
      <c r="J115" s="11" t="n"/>
      <c r="K115" s="11" t="n"/>
    </row>
    <row r="116">
      <c r="A116" s="11" t="n"/>
      <c r="B116" s="11" t="n"/>
      <c r="C116" s="11" t="n"/>
      <c r="D116" s="12" t="n"/>
      <c r="E116" s="12" t="n"/>
      <c r="F116" s="19">
        <f>IF(A116="","",IF(I116="vom Anbieter bestätigt unauffällig","beim Anbieter",IF(D116="","Zeitraum eintragen",IF(D116&gt;LogStart,"Lücke: Beginn nach "&amp;TEXT(LogStart,"DD.MM.YYYY"),IF(E116="","Ende eintragen",IF(E116&lt;INT(PatchZeit),"Lücke: Ende vor Patch","ok"))))))</f>
        <v/>
      </c>
      <c r="G116" s="11" t="n"/>
      <c r="H116" s="12" t="n"/>
      <c r="I116" s="11" t="n"/>
      <c r="J116" s="11" t="n"/>
      <c r="K116" s="11" t="n"/>
    </row>
    <row r="117">
      <c r="A117" s="11" t="n"/>
      <c r="B117" s="11" t="n"/>
      <c r="C117" s="11" t="n"/>
      <c r="D117" s="12" t="n"/>
      <c r="E117" s="12" t="n"/>
      <c r="F117" s="19">
        <f>IF(A117="","",IF(I117="vom Anbieter bestätigt unauffällig","beim Anbieter",IF(D117="","Zeitraum eintragen",IF(D117&gt;LogStart,"Lücke: Beginn nach "&amp;TEXT(LogStart,"DD.MM.YYYY"),IF(E117="","Ende eintragen",IF(E117&lt;INT(PatchZeit),"Lücke: Ende vor Patch","ok"))))))</f>
        <v/>
      </c>
      <c r="G117" s="11" t="n"/>
      <c r="H117" s="12" t="n"/>
      <c r="I117" s="11" t="n"/>
      <c r="J117" s="11" t="n"/>
      <c r="K117" s="11" t="n"/>
    </row>
    <row r="118">
      <c r="A118" s="11" t="n"/>
      <c r="B118" s="11" t="n"/>
      <c r="C118" s="11" t="n"/>
      <c r="D118" s="12" t="n"/>
      <c r="E118" s="12" t="n"/>
      <c r="F118" s="19">
        <f>IF(A118="","",IF(I118="vom Anbieter bestätigt unauffällig","beim Anbieter",IF(D118="","Zeitraum eintragen",IF(D118&gt;LogStart,"Lücke: Beginn nach "&amp;TEXT(LogStart,"DD.MM.YYYY"),IF(E118="","Ende eintragen",IF(E118&lt;INT(PatchZeit),"Lücke: Ende vor Patch","ok"))))))</f>
        <v/>
      </c>
      <c r="G118" s="11" t="n"/>
      <c r="H118" s="12" t="n"/>
      <c r="I118" s="11" t="n"/>
      <c r="J118" s="11" t="n"/>
      <c r="K118" s="11" t="n"/>
    </row>
    <row r="119">
      <c r="A119" s="11" t="n"/>
      <c r="B119" s="11" t="n"/>
      <c r="C119" s="11" t="n"/>
      <c r="D119" s="12" t="n"/>
      <c r="E119" s="12" t="n"/>
      <c r="F119" s="19">
        <f>IF(A119="","",IF(I119="vom Anbieter bestätigt unauffällig","beim Anbieter",IF(D119="","Zeitraum eintragen",IF(D119&gt;LogStart,"Lücke: Beginn nach "&amp;TEXT(LogStart,"DD.MM.YYYY"),IF(E119="","Ende eintragen",IF(E119&lt;INT(PatchZeit),"Lücke: Ende vor Patch","ok"))))))</f>
        <v/>
      </c>
      <c r="G119" s="11" t="n"/>
      <c r="H119" s="12" t="n"/>
      <c r="I119" s="11" t="n"/>
      <c r="J119" s="11" t="n"/>
      <c r="K119" s="11" t="n"/>
    </row>
    <row r="120">
      <c r="A120" s="11" t="n"/>
      <c r="B120" s="11" t="n"/>
      <c r="C120" s="11" t="n"/>
      <c r="D120" s="12" t="n"/>
      <c r="E120" s="12" t="n"/>
      <c r="F120" s="19">
        <f>IF(A120="","",IF(I120="vom Anbieter bestätigt unauffällig","beim Anbieter",IF(D120="","Zeitraum eintragen",IF(D120&gt;LogStart,"Lücke: Beginn nach "&amp;TEXT(LogStart,"DD.MM.YYYY"),IF(E120="","Ende eintragen",IF(E120&lt;INT(PatchZeit),"Lücke: Ende vor Patch","ok"))))))</f>
        <v/>
      </c>
      <c r="G120" s="11" t="n"/>
      <c r="H120" s="12" t="n"/>
      <c r="I120" s="11" t="n"/>
      <c r="J120" s="11" t="n"/>
      <c r="K120" s="11" t="n"/>
    </row>
    <row r="121">
      <c r="A121" s="11" t="n"/>
      <c r="B121" s="11" t="n"/>
      <c r="C121" s="11" t="n"/>
      <c r="D121" s="12" t="n"/>
      <c r="E121" s="12" t="n"/>
      <c r="F121" s="19">
        <f>IF(A121="","",IF(I121="vom Anbieter bestätigt unauffällig","beim Anbieter",IF(D121="","Zeitraum eintragen",IF(D121&gt;LogStart,"Lücke: Beginn nach "&amp;TEXT(LogStart,"DD.MM.YYYY"),IF(E121="","Ende eintragen",IF(E121&lt;INT(PatchZeit),"Lücke: Ende vor Patch","ok"))))))</f>
        <v/>
      </c>
      <c r="G121" s="11" t="n"/>
      <c r="H121" s="12" t="n"/>
      <c r="I121" s="11" t="n"/>
      <c r="J121" s="11" t="n"/>
      <c r="K121" s="11" t="n"/>
    </row>
    <row r="122">
      <c r="A122" s="11" t="n"/>
      <c r="B122" s="11" t="n"/>
      <c r="C122" s="11" t="n"/>
      <c r="D122" s="12" t="n"/>
      <c r="E122" s="12" t="n"/>
      <c r="F122" s="19">
        <f>IF(A122="","",IF(I122="vom Anbieter bestätigt unauffällig","beim Anbieter",IF(D122="","Zeitraum eintragen",IF(D122&gt;LogStart,"Lücke: Beginn nach "&amp;TEXT(LogStart,"DD.MM.YYYY"),IF(E122="","Ende eintragen",IF(E122&lt;INT(PatchZeit),"Lücke: Ende vor Patch","ok"))))))</f>
        <v/>
      </c>
      <c r="G122" s="11" t="n"/>
      <c r="H122" s="12" t="n"/>
      <c r="I122" s="11" t="n"/>
      <c r="J122" s="11" t="n"/>
      <c r="K122" s="11" t="n"/>
    </row>
    <row r="123">
      <c r="A123" s="11" t="n"/>
      <c r="B123" s="11" t="n"/>
      <c r="C123" s="11" t="n"/>
      <c r="D123" s="12" t="n"/>
      <c r="E123" s="12" t="n"/>
      <c r="F123" s="19">
        <f>IF(A123="","",IF(I123="vom Anbieter bestätigt unauffällig","beim Anbieter",IF(D123="","Zeitraum eintragen",IF(D123&gt;LogStart,"Lücke: Beginn nach "&amp;TEXT(LogStart,"DD.MM.YYYY"),IF(E123="","Ende eintragen",IF(E123&lt;INT(PatchZeit),"Lücke: Ende vor Patch","ok"))))))</f>
        <v/>
      </c>
      <c r="G123" s="11" t="n"/>
      <c r="H123" s="12" t="n"/>
      <c r="I123" s="11" t="n"/>
      <c r="J123" s="11" t="n"/>
      <c r="K123" s="11" t="n"/>
    </row>
    <row r="124">
      <c r="A124" s="11" t="n"/>
      <c r="B124" s="11" t="n"/>
      <c r="C124" s="11" t="n"/>
      <c r="D124" s="12" t="n"/>
      <c r="E124" s="12" t="n"/>
      <c r="F124" s="19">
        <f>IF(A124="","",IF(I124="vom Anbieter bestätigt unauffällig","beim Anbieter",IF(D124="","Zeitraum eintragen",IF(D124&gt;LogStart,"Lücke: Beginn nach "&amp;TEXT(LogStart,"DD.MM.YYYY"),IF(E124="","Ende eintragen",IF(E124&lt;INT(PatchZeit),"Lücke: Ende vor Patch","ok"))))))</f>
        <v/>
      </c>
      <c r="G124" s="11" t="n"/>
      <c r="H124" s="12" t="n"/>
      <c r="I124" s="11" t="n"/>
      <c r="J124" s="11" t="n"/>
      <c r="K124" s="11" t="n"/>
    </row>
    <row r="125">
      <c r="A125" s="11" t="n"/>
      <c r="B125" s="11" t="n"/>
      <c r="C125" s="11" t="n"/>
      <c r="D125" s="12" t="n"/>
      <c r="E125" s="12" t="n"/>
      <c r="F125" s="19">
        <f>IF(A125="","",IF(I125="vom Anbieter bestätigt unauffällig","beim Anbieter",IF(D125="","Zeitraum eintragen",IF(D125&gt;LogStart,"Lücke: Beginn nach "&amp;TEXT(LogStart,"DD.MM.YYYY"),IF(E125="","Ende eintragen",IF(E125&lt;INT(PatchZeit),"Lücke: Ende vor Patch","ok"))))))</f>
        <v/>
      </c>
      <c r="G125" s="11" t="n"/>
      <c r="H125" s="12" t="n"/>
      <c r="I125" s="11" t="n"/>
      <c r="J125" s="11" t="n"/>
      <c r="K125" s="11" t="n"/>
    </row>
    <row r="126">
      <c r="A126" s="11" t="n"/>
      <c r="B126" s="11" t="n"/>
      <c r="C126" s="11" t="n"/>
      <c r="D126" s="12" t="n"/>
      <c r="E126" s="12" t="n"/>
      <c r="F126" s="19">
        <f>IF(A126="","",IF(I126="vom Anbieter bestätigt unauffällig","beim Anbieter",IF(D126="","Zeitraum eintragen",IF(D126&gt;LogStart,"Lücke: Beginn nach "&amp;TEXT(LogStart,"DD.MM.YYYY"),IF(E126="","Ende eintragen",IF(E126&lt;INT(PatchZeit),"Lücke: Ende vor Patch","ok"))))))</f>
        <v/>
      </c>
      <c r="G126" s="11" t="n"/>
      <c r="H126" s="12" t="n"/>
      <c r="I126" s="11" t="n"/>
      <c r="J126" s="11" t="n"/>
      <c r="K126" s="11" t="n"/>
    </row>
    <row r="127">
      <c r="A127" s="11" t="n"/>
      <c r="B127" s="11" t="n"/>
      <c r="C127" s="11" t="n"/>
      <c r="D127" s="12" t="n"/>
      <c r="E127" s="12" t="n"/>
      <c r="F127" s="19">
        <f>IF(A127="","",IF(I127="vom Anbieter bestätigt unauffällig","beim Anbieter",IF(D127="","Zeitraum eintragen",IF(D127&gt;LogStart,"Lücke: Beginn nach "&amp;TEXT(LogStart,"DD.MM.YYYY"),IF(E127="","Ende eintragen",IF(E127&lt;INT(PatchZeit),"Lücke: Ende vor Patch","ok"))))))</f>
        <v/>
      </c>
      <c r="G127" s="11" t="n"/>
      <c r="H127" s="12" t="n"/>
      <c r="I127" s="11" t="n"/>
      <c r="J127" s="11" t="n"/>
      <c r="K127" s="11" t="n"/>
    </row>
    <row r="128">
      <c r="A128" s="11" t="n"/>
      <c r="B128" s="11" t="n"/>
      <c r="C128" s="11" t="n"/>
      <c r="D128" s="12" t="n"/>
      <c r="E128" s="12" t="n"/>
      <c r="F128" s="19">
        <f>IF(A128="","",IF(I128="vom Anbieter bestätigt unauffällig","beim Anbieter",IF(D128="","Zeitraum eintragen",IF(D128&gt;LogStart,"Lücke: Beginn nach "&amp;TEXT(LogStart,"DD.MM.YYYY"),IF(E128="","Ende eintragen",IF(E128&lt;INT(PatchZeit),"Lücke: Ende vor Patch","ok"))))))</f>
        <v/>
      </c>
      <c r="G128" s="11" t="n"/>
      <c r="H128" s="12" t="n"/>
      <c r="I128" s="11" t="n"/>
      <c r="J128" s="11" t="n"/>
      <c r="K128" s="11" t="n"/>
    </row>
    <row r="129">
      <c r="A129" s="11" t="n"/>
      <c r="B129" s="11" t="n"/>
      <c r="C129" s="11" t="n"/>
      <c r="D129" s="12" t="n"/>
      <c r="E129" s="12" t="n"/>
      <c r="F129" s="19">
        <f>IF(A129="","",IF(I129="vom Anbieter bestätigt unauffällig","beim Anbieter",IF(D129="","Zeitraum eintragen",IF(D129&gt;LogStart,"Lücke: Beginn nach "&amp;TEXT(LogStart,"DD.MM.YYYY"),IF(E129="","Ende eintragen",IF(E129&lt;INT(PatchZeit),"Lücke: Ende vor Patch","ok"))))))</f>
        <v/>
      </c>
      <c r="G129" s="11" t="n"/>
      <c r="H129" s="12" t="n"/>
      <c r="I129" s="11" t="n"/>
      <c r="J129" s="11" t="n"/>
      <c r="K129" s="11" t="n"/>
    </row>
    <row r="130">
      <c r="A130" s="11" t="n"/>
      <c r="B130" s="11" t="n"/>
      <c r="C130" s="11" t="n"/>
      <c r="D130" s="12" t="n"/>
      <c r="E130" s="12" t="n"/>
      <c r="F130" s="19">
        <f>IF(A130="","",IF(I130="vom Anbieter bestätigt unauffällig","beim Anbieter",IF(D130="","Zeitraum eintragen",IF(D130&gt;LogStart,"Lücke: Beginn nach "&amp;TEXT(LogStart,"DD.MM.YYYY"),IF(E130="","Ende eintragen",IF(E130&lt;INT(PatchZeit),"Lücke: Ende vor Patch","ok"))))))</f>
        <v/>
      </c>
      <c r="G130" s="11" t="n"/>
      <c r="H130" s="12" t="n"/>
      <c r="I130" s="11" t="n"/>
      <c r="J130" s="11" t="n"/>
      <c r="K130" s="11" t="n"/>
    </row>
    <row r="131">
      <c r="A131" s="11" t="n"/>
      <c r="B131" s="11" t="n"/>
      <c r="C131" s="11" t="n"/>
      <c r="D131" s="12" t="n"/>
      <c r="E131" s="12" t="n"/>
      <c r="F131" s="19">
        <f>IF(A131="","",IF(I131="vom Anbieter bestätigt unauffällig","beim Anbieter",IF(D131="","Zeitraum eintragen",IF(D131&gt;LogStart,"Lücke: Beginn nach "&amp;TEXT(LogStart,"DD.MM.YYYY"),IF(E131="","Ende eintragen",IF(E131&lt;INT(PatchZeit),"Lücke: Ende vor Patch","ok"))))))</f>
        <v/>
      </c>
      <c r="G131" s="11" t="n"/>
      <c r="H131" s="12" t="n"/>
      <c r="I131" s="11" t="n"/>
      <c r="J131" s="11" t="n"/>
      <c r="K131" s="11" t="n"/>
    </row>
    <row r="132">
      <c r="A132" s="11" t="n"/>
      <c r="B132" s="11" t="n"/>
      <c r="C132" s="11" t="n"/>
      <c r="D132" s="12" t="n"/>
      <c r="E132" s="12" t="n"/>
      <c r="F132" s="19">
        <f>IF(A132="","",IF(I132="vom Anbieter bestätigt unauffällig","beim Anbieter",IF(D132="","Zeitraum eintragen",IF(D132&gt;LogStart,"Lücke: Beginn nach "&amp;TEXT(LogStart,"DD.MM.YYYY"),IF(E132="","Ende eintragen",IF(E132&lt;INT(PatchZeit),"Lücke: Ende vor Patch","ok"))))))</f>
        <v/>
      </c>
      <c r="G132" s="11" t="n"/>
      <c r="H132" s="12" t="n"/>
      <c r="I132" s="11" t="n"/>
      <c r="J132" s="11" t="n"/>
      <c r="K132" s="11" t="n"/>
    </row>
    <row r="133">
      <c r="A133" s="11" t="n"/>
      <c r="B133" s="11" t="n"/>
      <c r="C133" s="11" t="n"/>
      <c r="D133" s="12" t="n"/>
      <c r="E133" s="12" t="n"/>
      <c r="F133" s="19">
        <f>IF(A133="","",IF(I133="vom Anbieter bestätigt unauffällig","beim Anbieter",IF(D133="","Zeitraum eintragen",IF(D133&gt;LogStart,"Lücke: Beginn nach "&amp;TEXT(LogStart,"DD.MM.YYYY"),IF(E133="","Ende eintragen",IF(E133&lt;INT(PatchZeit),"Lücke: Ende vor Patch","ok"))))))</f>
        <v/>
      </c>
      <c r="G133" s="11" t="n"/>
      <c r="H133" s="12" t="n"/>
      <c r="I133" s="11" t="n"/>
      <c r="J133" s="11" t="n"/>
      <c r="K133" s="11" t="n"/>
    </row>
    <row r="134">
      <c r="A134" s="11" t="n"/>
      <c r="B134" s="11" t="n"/>
      <c r="C134" s="11" t="n"/>
      <c r="D134" s="12" t="n"/>
      <c r="E134" s="12" t="n"/>
      <c r="F134" s="19">
        <f>IF(A134="","",IF(I134="vom Anbieter bestätigt unauffällig","beim Anbieter",IF(D134="","Zeitraum eintragen",IF(D134&gt;LogStart,"Lücke: Beginn nach "&amp;TEXT(LogStart,"DD.MM.YYYY"),IF(E134="","Ende eintragen",IF(E134&lt;INT(PatchZeit),"Lücke: Ende vor Patch","ok"))))))</f>
        <v/>
      </c>
      <c r="G134" s="11" t="n"/>
      <c r="H134" s="12" t="n"/>
      <c r="I134" s="11" t="n"/>
      <c r="J134" s="11" t="n"/>
      <c r="K134" s="11" t="n"/>
    </row>
    <row r="135">
      <c r="A135" s="11" t="n"/>
      <c r="B135" s="11" t="n"/>
      <c r="C135" s="11" t="n"/>
      <c r="D135" s="12" t="n"/>
      <c r="E135" s="12" t="n"/>
      <c r="F135" s="19">
        <f>IF(A135="","",IF(I135="vom Anbieter bestätigt unauffällig","beim Anbieter",IF(D135="","Zeitraum eintragen",IF(D135&gt;LogStart,"Lücke: Beginn nach "&amp;TEXT(LogStart,"DD.MM.YYYY"),IF(E135="","Ende eintragen",IF(E135&lt;INT(PatchZeit),"Lücke: Ende vor Patch","ok"))))))</f>
        <v/>
      </c>
      <c r="G135" s="11" t="n"/>
      <c r="H135" s="12" t="n"/>
      <c r="I135" s="11" t="n"/>
      <c r="J135" s="11" t="n"/>
      <c r="K135" s="11" t="n"/>
    </row>
    <row r="136">
      <c r="A136" s="11" t="n"/>
      <c r="B136" s="11" t="n"/>
      <c r="C136" s="11" t="n"/>
      <c r="D136" s="12" t="n"/>
      <c r="E136" s="12" t="n"/>
      <c r="F136" s="19">
        <f>IF(A136="","",IF(I136="vom Anbieter bestätigt unauffällig","beim Anbieter",IF(D136="","Zeitraum eintragen",IF(D136&gt;LogStart,"Lücke: Beginn nach "&amp;TEXT(LogStart,"DD.MM.YYYY"),IF(E136="","Ende eintragen",IF(E136&lt;INT(PatchZeit),"Lücke: Ende vor Patch","ok"))))))</f>
        <v/>
      </c>
      <c r="G136" s="11" t="n"/>
      <c r="H136" s="12" t="n"/>
      <c r="I136" s="11" t="n"/>
      <c r="J136" s="11" t="n"/>
      <c r="K136" s="11" t="n"/>
    </row>
    <row r="137">
      <c r="A137" s="11" t="n"/>
      <c r="B137" s="11" t="n"/>
      <c r="C137" s="11" t="n"/>
      <c r="D137" s="12" t="n"/>
      <c r="E137" s="12" t="n"/>
      <c r="F137" s="19">
        <f>IF(A137="","",IF(I137="vom Anbieter bestätigt unauffällig","beim Anbieter",IF(D137="","Zeitraum eintragen",IF(D137&gt;LogStart,"Lücke: Beginn nach "&amp;TEXT(LogStart,"DD.MM.YYYY"),IF(E137="","Ende eintragen",IF(E137&lt;INT(PatchZeit),"Lücke: Ende vor Patch","ok"))))))</f>
        <v/>
      </c>
      <c r="G137" s="11" t="n"/>
      <c r="H137" s="12" t="n"/>
      <c r="I137" s="11" t="n"/>
      <c r="J137" s="11" t="n"/>
      <c r="K137" s="11" t="n"/>
    </row>
    <row r="138">
      <c r="A138" s="11" t="n"/>
      <c r="B138" s="11" t="n"/>
      <c r="C138" s="11" t="n"/>
      <c r="D138" s="12" t="n"/>
      <c r="E138" s="12" t="n"/>
      <c r="F138" s="19">
        <f>IF(A138="","",IF(I138="vom Anbieter bestätigt unauffällig","beim Anbieter",IF(D138="","Zeitraum eintragen",IF(D138&gt;LogStart,"Lücke: Beginn nach "&amp;TEXT(LogStart,"DD.MM.YYYY"),IF(E138="","Ende eintragen",IF(E138&lt;INT(PatchZeit),"Lücke: Ende vor Patch","ok"))))))</f>
        <v/>
      </c>
      <c r="G138" s="11" t="n"/>
      <c r="H138" s="12" t="n"/>
      <c r="I138" s="11" t="n"/>
      <c r="J138" s="11" t="n"/>
      <c r="K138" s="11" t="n"/>
    </row>
    <row r="139">
      <c r="A139" s="11" t="n"/>
      <c r="B139" s="11" t="n"/>
      <c r="C139" s="11" t="n"/>
      <c r="D139" s="12" t="n"/>
      <c r="E139" s="12" t="n"/>
      <c r="F139" s="19">
        <f>IF(A139="","",IF(I139="vom Anbieter bestätigt unauffällig","beim Anbieter",IF(D139="","Zeitraum eintragen",IF(D139&gt;LogStart,"Lücke: Beginn nach "&amp;TEXT(LogStart,"DD.MM.YYYY"),IF(E139="","Ende eintragen",IF(E139&lt;INT(PatchZeit),"Lücke: Ende vor Patch","ok"))))))</f>
        <v/>
      </c>
      <c r="G139" s="11" t="n"/>
      <c r="H139" s="12" t="n"/>
      <c r="I139" s="11" t="n"/>
      <c r="J139" s="11" t="n"/>
      <c r="K139" s="11" t="n"/>
    </row>
    <row r="140">
      <c r="A140" s="11" t="n"/>
      <c r="B140" s="11" t="n"/>
      <c r="C140" s="11" t="n"/>
      <c r="D140" s="12" t="n"/>
      <c r="E140" s="12" t="n"/>
      <c r="F140" s="19">
        <f>IF(A140="","",IF(I140="vom Anbieter bestätigt unauffällig","beim Anbieter",IF(D140="","Zeitraum eintragen",IF(D140&gt;LogStart,"Lücke: Beginn nach "&amp;TEXT(LogStart,"DD.MM.YYYY"),IF(E140="","Ende eintragen",IF(E140&lt;INT(PatchZeit),"Lücke: Ende vor Patch","ok"))))))</f>
        <v/>
      </c>
      <c r="G140" s="11" t="n"/>
      <c r="H140" s="12" t="n"/>
      <c r="I140" s="11" t="n"/>
      <c r="J140" s="11" t="n"/>
      <c r="K140" s="11" t="n"/>
    </row>
    <row r="141">
      <c r="A141" s="11" t="n"/>
      <c r="B141" s="11" t="n"/>
      <c r="C141" s="11" t="n"/>
      <c r="D141" s="12" t="n"/>
      <c r="E141" s="12" t="n"/>
      <c r="F141" s="19">
        <f>IF(A141="","",IF(I141="vom Anbieter bestätigt unauffällig","beim Anbieter",IF(D141="","Zeitraum eintragen",IF(D141&gt;LogStart,"Lücke: Beginn nach "&amp;TEXT(LogStart,"DD.MM.YYYY"),IF(E141="","Ende eintragen",IF(E141&lt;INT(PatchZeit),"Lücke: Ende vor Patch","ok"))))))</f>
        <v/>
      </c>
      <c r="G141" s="11" t="n"/>
      <c r="H141" s="12" t="n"/>
      <c r="I141" s="11" t="n"/>
      <c r="J141" s="11" t="n"/>
      <c r="K141" s="11" t="n"/>
    </row>
    <row r="142">
      <c r="A142" s="11" t="n"/>
      <c r="B142" s="11" t="n"/>
      <c r="C142" s="11" t="n"/>
      <c r="D142" s="12" t="n"/>
      <c r="E142" s="12" t="n"/>
      <c r="F142" s="19">
        <f>IF(A142="","",IF(I142="vom Anbieter bestätigt unauffällig","beim Anbieter",IF(D142="","Zeitraum eintragen",IF(D142&gt;LogStart,"Lücke: Beginn nach "&amp;TEXT(LogStart,"DD.MM.YYYY"),IF(E142="","Ende eintragen",IF(E142&lt;INT(PatchZeit),"Lücke: Ende vor Patch","ok"))))))</f>
        <v/>
      </c>
      <c r="G142" s="11" t="n"/>
      <c r="H142" s="12" t="n"/>
      <c r="I142" s="11" t="n"/>
      <c r="J142" s="11" t="n"/>
      <c r="K142" s="11" t="n"/>
    </row>
    <row r="143">
      <c r="A143" s="11" t="n"/>
      <c r="B143" s="11" t="n"/>
      <c r="C143" s="11" t="n"/>
      <c r="D143" s="12" t="n"/>
      <c r="E143" s="12" t="n"/>
      <c r="F143" s="19">
        <f>IF(A143="","",IF(I143="vom Anbieter bestätigt unauffällig","beim Anbieter",IF(D143="","Zeitraum eintragen",IF(D143&gt;LogStart,"Lücke: Beginn nach "&amp;TEXT(LogStart,"DD.MM.YYYY"),IF(E143="","Ende eintragen",IF(E143&lt;INT(PatchZeit),"Lücke: Ende vor Patch","ok"))))))</f>
        <v/>
      </c>
      <c r="G143" s="11" t="n"/>
      <c r="H143" s="12" t="n"/>
      <c r="I143" s="11" t="n"/>
      <c r="J143" s="11" t="n"/>
      <c r="K143" s="11" t="n"/>
    </row>
    <row r="144">
      <c r="A144" s="11" t="n"/>
      <c r="B144" s="11" t="n"/>
      <c r="C144" s="11" t="n"/>
      <c r="D144" s="12" t="n"/>
      <c r="E144" s="12" t="n"/>
      <c r="F144" s="19">
        <f>IF(A144="","",IF(I144="vom Anbieter bestätigt unauffällig","beim Anbieter",IF(D144="","Zeitraum eintragen",IF(D144&gt;LogStart,"Lücke: Beginn nach "&amp;TEXT(LogStart,"DD.MM.YYYY"),IF(E144="","Ende eintragen",IF(E144&lt;INT(PatchZeit),"Lücke: Ende vor Patch","ok"))))))</f>
        <v/>
      </c>
      <c r="G144" s="11" t="n"/>
      <c r="H144" s="12" t="n"/>
      <c r="I144" s="11" t="n"/>
      <c r="J144" s="11" t="n"/>
      <c r="K144" s="11" t="n"/>
    </row>
    <row r="145">
      <c r="A145" s="11" t="n"/>
      <c r="B145" s="11" t="n"/>
      <c r="C145" s="11" t="n"/>
      <c r="D145" s="12" t="n"/>
      <c r="E145" s="12" t="n"/>
      <c r="F145" s="19">
        <f>IF(A145="","",IF(I145="vom Anbieter bestätigt unauffällig","beim Anbieter",IF(D145="","Zeitraum eintragen",IF(D145&gt;LogStart,"Lücke: Beginn nach "&amp;TEXT(LogStart,"DD.MM.YYYY"),IF(E145="","Ende eintragen",IF(E145&lt;INT(PatchZeit),"Lücke: Ende vor Patch","ok"))))))</f>
        <v/>
      </c>
      <c r="G145" s="11" t="n"/>
      <c r="H145" s="12" t="n"/>
      <c r="I145" s="11" t="n"/>
      <c r="J145" s="11" t="n"/>
      <c r="K145" s="11" t="n"/>
    </row>
    <row r="146">
      <c r="A146" s="11" t="n"/>
      <c r="B146" s="11" t="n"/>
      <c r="C146" s="11" t="n"/>
      <c r="D146" s="12" t="n"/>
      <c r="E146" s="12" t="n"/>
      <c r="F146" s="19">
        <f>IF(A146="","",IF(I146="vom Anbieter bestätigt unauffällig","beim Anbieter",IF(D146="","Zeitraum eintragen",IF(D146&gt;LogStart,"Lücke: Beginn nach "&amp;TEXT(LogStart,"DD.MM.YYYY"),IF(E146="","Ende eintragen",IF(E146&lt;INT(PatchZeit),"Lücke: Ende vor Patch","ok"))))))</f>
        <v/>
      </c>
      <c r="G146" s="11" t="n"/>
      <c r="H146" s="12" t="n"/>
      <c r="I146" s="11" t="n"/>
      <c r="J146" s="11" t="n"/>
      <c r="K146" s="11" t="n"/>
    </row>
    <row r="147">
      <c r="A147" s="11" t="n"/>
      <c r="B147" s="11" t="n"/>
      <c r="C147" s="11" t="n"/>
      <c r="D147" s="12" t="n"/>
      <c r="E147" s="12" t="n"/>
      <c r="F147" s="19">
        <f>IF(A147="","",IF(I147="vom Anbieter bestätigt unauffällig","beim Anbieter",IF(D147="","Zeitraum eintragen",IF(D147&gt;LogStart,"Lücke: Beginn nach "&amp;TEXT(LogStart,"DD.MM.YYYY"),IF(E147="","Ende eintragen",IF(E147&lt;INT(PatchZeit),"Lücke: Ende vor Patch","ok"))))))</f>
        <v/>
      </c>
      <c r="G147" s="11" t="n"/>
      <c r="H147" s="12" t="n"/>
      <c r="I147" s="11" t="n"/>
      <c r="J147" s="11" t="n"/>
      <c r="K147" s="11" t="n"/>
    </row>
    <row r="148">
      <c r="A148" s="11" t="n"/>
      <c r="B148" s="11" t="n"/>
      <c r="C148" s="11" t="n"/>
      <c r="D148" s="12" t="n"/>
      <c r="E148" s="12" t="n"/>
      <c r="F148" s="19">
        <f>IF(A148="","",IF(I148="vom Anbieter bestätigt unauffällig","beim Anbieter",IF(D148="","Zeitraum eintragen",IF(D148&gt;LogStart,"Lücke: Beginn nach "&amp;TEXT(LogStart,"DD.MM.YYYY"),IF(E148="","Ende eintragen",IF(E148&lt;INT(PatchZeit),"Lücke: Ende vor Patch","ok"))))))</f>
        <v/>
      </c>
      <c r="G148" s="11" t="n"/>
      <c r="H148" s="12" t="n"/>
      <c r="I148" s="11" t="n"/>
      <c r="J148" s="11" t="n"/>
      <c r="K148" s="11" t="n"/>
    </row>
    <row r="149">
      <c r="A149" s="11" t="n"/>
      <c r="B149" s="11" t="n"/>
      <c r="C149" s="11" t="n"/>
      <c r="D149" s="12" t="n"/>
      <c r="E149" s="12" t="n"/>
      <c r="F149" s="19">
        <f>IF(A149="","",IF(I149="vom Anbieter bestätigt unauffällig","beim Anbieter",IF(D149="","Zeitraum eintragen",IF(D149&gt;LogStart,"Lücke: Beginn nach "&amp;TEXT(LogStart,"DD.MM.YYYY"),IF(E149="","Ende eintragen",IF(E149&lt;INT(PatchZeit),"Lücke: Ende vor Patch","ok"))))))</f>
        <v/>
      </c>
      <c r="G149" s="11" t="n"/>
      <c r="H149" s="12" t="n"/>
      <c r="I149" s="11" t="n"/>
      <c r="J149" s="11" t="n"/>
      <c r="K149" s="11" t="n"/>
    </row>
    <row r="150">
      <c r="A150" s="11" t="n"/>
      <c r="B150" s="11" t="n"/>
      <c r="C150" s="11" t="n"/>
      <c r="D150" s="12" t="n"/>
      <c r="E150" s="12" t="n"/>
      <c r="F150" s="19">
        <f>IF(A150="","",IF(I150="vom Anbieter bestätigt unauffällig","beim Anbieter",IF(D150="","Zeitraum eintragen",IF(D150&gt;LogStart,"Lücke: Beginn nach "&amp;TEXT(LogStart,"DD.MM.YYYY"),IF(E150="","Ende eintragen",IF(E150&lt;INT(PatchZeit),"Lücke: Ende vor Patch","ok"))))))</f>
        <v/>
      </c>
      <c r="G150" s="11" t="n"/>
      <c r="H150" s="12" t="n"/>
      <c r="I150" s="11" t="n"/>
      <c r="J150" s="11" t="n"/>
      <c r="K150" s="11" t="n"/>
    </row>
    <row r="151">
      <c r="A151" s="11" t="n"/>
      <c r="B151" s="11" t="n"/>
      <c r="C151" s="11" t="n"/>
      <c r="D151" s="12" t="n"/>
      <c r="E151" s="12" t="n"/>
      <c r="F151" s="19">
        <f>IF(A151="","",IF(I151="vom Anbieter bestätigt unauffällig","beim Anbieter",IF(D151="","Zeitraum eintragen",IF(D151&gt;LogStart,"Lücke: Beginn nach "&amp;TEXT(LogStart,"DD.MM.YYYY"),IF(E151="","Ende eintragen",IF(E151&lt;INT(PatchZeit),"Lücke: Ende vor Patch","ok"))))))</f>
        <v/>
      </c>
      <c r="G151" s="11" t="n"/>
      <c r="H151" s="12" t="n"/>
      <c r="I151" s="11" t="n"/>
      <c r="J151" s="11" t="n"/>
      <c r="K151" s="11" t="n"/>
    </row>
    <row r="152">
      <c r="A152" s="11" t="n"/>
      <c r="B152" s="11" t="n"/>
      <c r="C152" s="11" t="n"/>
      <c r="D152" s="12" t="n"/>
      <c r="E152" s="12" t="n"/>
      <c r="F152" s="19">
        <f>IF(A152="","",IF(I152="vom Anbieter bestätigt unauffällig","beim Anbieter",IF(D152="","Zeitraum eintragen",IF(D152&gt;LogStart,"Lücke: Beginn nach "&amp;TEXT(LogStart,"DD.MM.YYYY"),IF(E152="","Ende eintragen",IF(E152&lt;INT(PatchZeit),"Lücke: Ende vor Patch","ok"))))))</f>
        <v/>
      </c>
      <c r="G152" s="11" t="n"/>
      <c r="H152" s="12" t="n"/>
      <c r="I152" s="11" t="n"/>
      <c r="J152" s="11" t="n"/>
      <c r="K152" s="11" t="n"/>
    </row>
    <row r="153">
      <c r="A153" s="11" t="n"/>
      <c r="B153" s="11" t="n"/>
      <c r="C153" s="11" t="n"/>
      <c r="D153" s="12" t="n"/>
      <c r="E153" s="12" t="n"/>
      <c r="F153" s="19">
        <f>IF(A153="","",IF(I153="vom Anbieter bestätigt unauffällig","beim Anbieter",IF(D153="","Zeitraum eintragen",IF(D153&gt;LogStart,"Lücke: Beginn nach "&amp;TEXT(LogStart,"DD.MM.YYYY"),IF(E153="","Ende eintragen",IF(E153&lt;INT(PatchZeit),"Lücke: Ende vor Patch","ok"))))))</f>
        <v/>
      </c>
      <c r="G153" s="11" t="n"/>
      <c r="H153" s="12" t="n"/>
      <c r="I153" s="11" t="n"/>
      <c r="J153" s="11" t="n"/>
      <c r="K153" s="11" t="n"/>
    </row>
    <row r="154">
      <c r="A154" s="11" t="n"/>
      <c r="B154" s="11" t="n"/>
      <c r="C154" s="11" t="n"/>
      <c r="D154" s="12" t="n"/>
      <c r="E154" s="12" t="n"/>
      <c r="F154" s="19">
        <f>IF(A154="","",IF(I154="vom Anbieter bestätigt unauffällig","beim Anbieter",IF(D154="","Zeitraum eintragen",IF(D154&gt;LogStart,"Lücke: Beginn nach "&amp;TEXT(LogStart,"DD.MM.YYYY"),IF(E154="","Ende eintragen",IF(E154&lt;INT(PatchZeit),"Lücke: Ende vor Patch","ok"))))))</f>
        <v/>
      </c>
      <c r="G154" s="11" t="n"/>
      <c r="H154" s="12" t="n"/>
      <c r="I154" s="11" t="n"/>
      <c r="J154" s="11" t="n"/>
      <c r="K154" s="11" t="n"/>
    </row>
    <row r="155">
      <c r="A155" s="11" t="n"/>
      <c r="B155" s="11" t="n"/>
      <c r="C155" s="11" t="n"/>
      <c r="D155" s="12" t="n"/>
      <c r="E155" s="12" t="n"/>
      <c r="F155" s="19">
        <f>IF(A155="","",IF(I155="vom Anbieter bestätigt unauffällig","beim Anbieter",IF(D155="","Zeitraum eintragen",IF(D155&gt;LogStart,"Lücke: Beginn nach "&amp;TEXT(LogStart,"DD.MM.YYYY"),IF(E155="","Ende eintragen",IF(E155&lt;INT(PatchZeit),"Lücke: Ende vor Patch","ok"))))))</f>
        <v/>
      </c>
      <c r="G155" s="11" t="n"/>
      <c r="H155" s="12" t="n"/>
      <c r="I155" s="11" t="n"/>
      <c r="J155" s="11" t="n"/>
      <c r="K155" s="11" t="n"/>
    </row>
    <row r="156">
      <c r="A156" s="11" t="n"/>
      <c r="B156" s="11" t="n"/>
      <c r="C156" s="11" t="n"/>
      <c r="D156" s="12" t="n"/>
      <c r="E156" s="12" t="n"/>
      <c r="F156" s="19">
        <f>IF(A156="","",IF(I156="vom Anbieter bestätigt unauffällig","beim Anbieter",IF(D156="","Zeitraum eintragen",IF(D156&gt;LogStart,"Lücke: Beginn nach "&amp;TEXT(LogStart,"DD.MM.YYYY"),IF(E156="","Ende eintragen",IF(E156&lt;INT(PatchZeit),"Lücke: Ende vor Patch","ok"))))))</f>
        <v/>
      </c>
      <c r="G156" s="11" t="n"/>
      <c r="H156" s="12" t="n"/>
      <c r="I156" s="11" t="n"/>
      <c r="J156" s="11" t="n"/>
      <c r="K156" s="11" t="n"/>
    </row>
    <row r="157">
      <c r="A157" s="11" t="n"/>
      <c r="B157" s="11" t="n"/>
      <c r="C157" s="11" t="n"/>
      <c r="D157" s="12" t="n"/>
      <c r="E157" s="12" t="n"/>
      <c r="F157" s="19">
        <f>IF(A157="","",IF(I157="vom Anbieter bestätigt unauffällig","beim Anbieter",IF(D157="","Zeitraum eintragen",IF(D157&gt;LogStart,"Lücke: Beginn nach "&amp;TEXT(LogStart,"DD.MM.YYYY"),IF(E157="","Ende eintragen",IF(E157&lt;INT(PatchZeit),"Lücke: Ende vor Patch","ok"))))))</f>
        <v/>
      </c>
      <c r="G157" s="11" t="n"/>
      <c r="H157" s="12" t="n"/>
      <c r="I157" s="11" t="n"/>
      <c r="J157" s="11" t="n"/>
      <c r="K157" s="11" t="n"/>
    </row>
    <row r="158">
      <c r="A158" s="11" t="n"/>
      <c r="B158" s="11" t="n"/>
      <c r="C158" s="11" t="n"/>
      <c r="D158" s="12" t="n"/>
      <c r="E158" s="12" t="n"/>
      <c r="F158" s="19">
        <f>IF(A158="","",IF(I158="vom Anbieter bestätigt unauffällig","beim Anbieter",IF(D158="","Zeitraum eintragen",IF(D158&gt;LogStart,"Lücke: Beginn nach "&amp;TEXT(LogStart,"DD.MM.YYYY"),IF(E158="","Ende eintragen",IF(E158&lt;INT(PatchZeit),"Lücke: Ende vor Patch","ok"))))))</f>
        <v/>
      </c>
      <c r="G158" s="11" t="n"/>
      <c r="H158" s="12" t="n"/>
      <c r="I158" s="11" t="n"/>
      <c r="J158" s="11" t="n"/>
      <c r="K158" s="11" t="n"/>
    </row>
    <row r="159">
      <c r="A159" s="11" t="n"/>
      <c r="B159" s="11" t="n"/>
      <c r="C159" s="11" t="n"/>
      <c r="D159" s="12" t="n"/>
      <c r="E159" s="12" t="n"/>
      <c r="F159" s="19">
        <f>IF(A159="","",IF(I159="vom Anbieter bestätigt unauffällig","beim Anbieter",IF(D159="","Zeitraum eintragen",IF(D159&gt;LogStart,"Lücke: Beginn nach "&amp;TEXT(LogStart,"DD.MM.YYYY"),IF(E159="","Ende eintragen",IF(E159&lt;INT(PatchZeit),"Lücke: Ende vor Patch","ok"))))))</f>
        <v/>
      </c>
      <c r="G159" s="11" t="n"/>
      <c r="H159" s="12" t="n"/>
      <c r="I159" s="11" t="n"/>
      <c r="J159" s="11" t="n"/>
      <c r="K159" s="11" t="n"/>
    </row>
    <row r="160">
      <c r="A160" s="11" t="n"/>
      <c r="B160" s="11" t="n"/>
      <c r="C160" s="11" t="n"/>
      <c r="D160" s="12" t="n"/>
      <c r="E160" s="12" t="n"/>
      <c r="F160" s="19">
        <f>IF(A160="","",IF(I160="vom Anbieter bestätigt unauffällig","beim Anbieter",IF(D160="","Zeitraum eintragen",IF(D160&gt;LogStart,"Lücke: Beginn nach "&amp;TEXT(LogStart,"DD.MM.YYYY"),IF(E160="","Ende eintragen",IF(E160&lt;INT(PatchZeit),"Lücke: Ende vor Patch","ok"))))))</f>
        <v/>
      </c>
      <c r="G160" s="11" t="n"/>
      <c r="H160" s="12" t="n"/>
      <c r="I160" s="11" t="n"/>
      <c r="J160" s="11" t="n"/>
      <c r="K160" s="11" t="n"/>
    </row>
    <row r="161">
      <c r="A161" s="11" t="n"/>
      <c r="B161" s="11" t="n"/>
      <c r="C161" s="11" t="n"/>
      <c r="D161" s="12" t="n"/>
      <c r="E161" s="12" t="n"/>
      <c r="F161" s="19">
        <f>IF(A161="","",IF(I161="vom Anbieter bestätigt unauffällig","beim Anbieter",IF(D161="","Zeitraum eintragen",IF(D161&gt;LogStart,"Lücke: Beginn nach "&amp;TEXT(LogStart,"DD.MM.YYYY"),IF(E161="","Ende eintragen",IF(E161&lt;INT(PatchZeit),"Lücke: Ende vor Patch","ok"))))))</f>
        <v/>
      </c>
      <c r="G161" s="11" t="n"/>
      <c r="H161" s="12" t="n"/>
      <c r="I161" s="11" t="n"/>
      <c r="J161" s="11" t="n"/>
      <c r="K161" s="11" t="n"/>
    </row>
    <row r="162">
      <c r="A162" s="11" t="n"/>
      <c r="B162" s="11" t="n"/>
      <c r="C162" s="11" t="n"/>
      <c r="D162" s="12" t="n"/>
      <c r="E162" s="12" t="n"/>
      <c r="F162" s="19">
        <f>IF(A162="","",IF(I162="vom Anbieter bestätigt unauffällig","beim Anbieter",IF(D162="","Zeitraum eintragen",IF(D162&gt;LogStart,"Lücke: Beginn nach "&amp;TEXT(LogStart,"DD.MM.YYYY"),IF(E162="","Ende eintragen",IF(E162&lt;INT(PatchZeit),"Lücke: Ende vor Patch","ok"))))))</f>
        <v/>
      </c>
      <c r="G162" s="11" t="n"/>
      <c r="H162" s="12" t="n"/>
      <c r="I162" s="11" t="n"/>
      <c r="J162" s="11" t="n"/>
      <c r="K162" s="11" t="n"/>
    </row>
    <row r="163">
      <c r="A163" s="11" t="n"/>
      <c r="B163" s="11" t="n"/>
      <c r="C163" s="11" t="n"/>
      <c r="D163" s="12" t="n"/>
      <c r="E163" s="12" t="n"/>
      <c r="F163" s="19">
        <f>IF(A163="","",IF(I163="vom Anbieter bestätigt unauffällig","beim Anbieter",IF(D163="","Zeitraum eintragen",IF(D163&gt;LogStart,"Lücke: Beginn nach "&amp;TEXT(LogStart,"DD.MM.YYYY"),IF(E163="","Ende eintragen",IF(E163&lt;INT(PatchZeit),"Lücke: Ende vor Patch","ok"))))))</f>
        <v/>
      </c>
      <c r="G163" s="11" t="n"/>
      <c r="H163" s="12" t="n"/>
      <c r="I163" s="11" t="n"/>
      <c r="J163" s="11" t="n"/>
      <c r="K163" s="11" t="n"/>
    </row>
    <row r="164">
      <c r="A164" s="11" t="n"/>
      <c r="B164" s="11" t="n"/>
      <c r="C164" s="11" t="n"/>
      <c r="D164" s="12" t="n"/>
      <c r="E164" s="12" t="n"/>
      <c r="F164" s="19">
        <f>IF(A164="","",IF(I164="vom Anbieter bestätigt unauffällig","beim Anbieter",IF(D164="","Zeitraum eintragen",IF(D164&gt;LogStart,"Lücke: Beginn nach "&amp;TEXT(LogStart,"DD.MM.YYYY"),IF(E164="","Ende eintragen",IF(E164&lt;INT(PatchZeit),"Lücke: Ende vor Patch","ok"))))))</f>
        <v/>
      </c>
      <c r="G164" s="11" t="n"/>
      <c r="H164" s="12" t="n"/>
      <c r="I164" s="11" t="n"/>
      <c r="J164" s="11" t="n"/>
      <c r="K164" s="11" t="n"/>
    </row>
    <row r="165">
      <c r="A165" s="11" t="n"/>
      <c r="B165" s="11" t="n"/>
      <c r="C165" s="11" t="n"/>
      <c r="D165" s="12" t="n"/>
      <c r="E165" s="12" t="n"/>
      <c r="F165" s="19">
        <f>IF(A165="","",IF(I165="vom Anbieter bestätigt unauffällig","beim Anbieter",IF(D165="","Zeitraum eintragen",IF(D165&gt;LogStart,"Lücke: Beginn nach "&amp;TEXT(LogStart,"DD.MM.YYYY"),IF(E165="","Ende eintragen",IF(E165&lt;INT(PatchZeit),"Lücke: Ende vor Patch","ok"))))))</f>
        <v/>
      </c>
      <c r="G165" s="11" t="n"/>
      <c r="H165" s="12" t="n"/>
      <c r="I165" s="11" t="n"/>
      <c r="J165" s="11" t="n"/>
      <c r="K165" s="11" t="n"/>
    </row>
    <row r="166">
      <c r="A166" s="11" t="n"/>
      <c r="B166" s="11" t="n"/>
      <c r="C166" s="11" t="n"/>
      <c r="D166" s="12" t="n"/>
      <c r="E166" s="12" t="n"/>
      <c r="F166" s="19">
        <f>IF(A166="","",IF(I166="vom Anbieter bestätigt unauffällig","beim Anbieter",IF(D166="","Zeitraum eintragen",IF(D166&gt;LogStart,"Lücke: Beginn nach "&amp;TEXT(LogStart,"DD.MM.YYYY"),IF(E166="","Ende eintragen",IF(E166&lt;INT(PatchZeit),"Lücke: Ende vor Patch","ok"))))))</f>
        <v/>
      </c>
      <c r="G166" s="11" t="n"/>
      <c r="H166" s="12" t="n"/>
      <c r="I166" s="11" t="n"/>
      <c r="J166" s="11" t="n"/>
      <c r="K166" s="11" t="n"/>
    </row>
    <row r="167">
      <c r="A167" s="11" t="n"/>
      <c r="B167" s="11" t="n"/>
      <c r="C167" s="11" t="n"/>
      <c r="D167" s="12" t="n"/>
      <c r="E167" s="12" t="n"/>
      <c r="F167" s="19">
        <f>IF(A167="","",IF(I167="vom Anbieter bestätigt unauffällig","beim Anbieter",IF(D167="","Zeitraum eintragen",IF(D167&gt;LogStart,"Lücke: Beginn nach "&amp;TEXT(LogStart,"DD.MM.YYYY"),IF(E167="","Ende eintragen",IF(E167&lt;INT(PatchZeit),"Lücke: Ende vor Patch","ok"))))))</f>
        <v/>
      </c>
      <c r="G167" s="11" t="n"/>
      <c r="H167" s="12" t="n"/>
      <c r="I167" s="11" t="n"/>
      <c r="J167" s="11" t="n"/>
      <c r="K167" s="11" t="n"/>
    </row>
    <row r="168">
      <c r="A168" s="11" t="n"/>
      <c r="B168" s="11" t="n"/>
      <c r="C168" s="11" t="n"/>
      <c r="D168" s="12" t="n"/>
      <c r="E168" s="12" t="n"/>
      <c r="F168" s="19">
        <f>IF(A168="","",IF(I168="vom Anbieter bestätigt unauffällig","beim Anbieter",IF(D168="","Zeitraum eintragen",IF(D168&gt;LogStart,"Lücke: Beginn nach "&amp;TEXT(LogStart,"DD.MM.YYYY"),IF(E168="","Ende eintragen",IF(E168&lt;INT(PatchZeit),"Lücke: Ende vor Patch","ok"))))))</f>
        <v/>
      </c>
      <c r="G168" s="11" t="n"/>
      <c r="H168" s="12" t="n"/>
      <c r="I168" s="11" t="n"/>
      <c r="J168" s="11" t="n"/>
      <c r="K168" s="11" t="n"/>
    </row>
    <row r="169">
      <c r="A169" s="11" t="n"/>
      <c r="B169" s="11" t="n"/>
      <c r="C169" s="11" t="n"/>
      <c r="D169" s="12" t="n"/>
      <c r="E169" s="12" t="n"/>
      <c r="F169" s="19">
        <f>IF(A169="","",IF(I169="vom Anbieter bestätigt unauffällig","beim Anbieter",IF(D169="","Zeitraum eintragen",IF(D169&gt;LogStart,"Lücke: Beginn nach "&amp;TEXT(LogStart,"DD.MM.YYYY"),IF(E169="","Ende eintragen",IF(E169&lt;INT(PatchZeit),"Lücke: Ende vor Patch","ok"))))))</f>
        <v/>
      </c>
      <c r="G169" s="11" t="n"/>
      <c r="H169" s="12" t="n"/>
      <c r="I169" s="11" t="n"/>
      <c r="J169" s="11" t="n"/>
      <c r="K169" s="11" t="n"/>
    </row>
    <row r="170">
      <c r="A170" s="11" t="n"/>
      <c r="B170" s="11" t="n"/>
      <c r="C170" s="11" t="n"/>
      <c r="D170" s="12" t="n"/>
      <c r="E170" s="12" t="n"/>
      <c r="F170" s="19">
        <f>IF(A170="","",IF(I170="vom Anbieter bestätigt unauffällig","beim Anbieter",IF(D170="","Zeitraum eintragen",IF(D170&gt;LogStart,"Lücke: Beginn nach "&amp;TEXT(LogStart,"DD.MM.YYYY"),IF(E170="","Ende eintragen",IF(E170&lt;INT(PatchZeit),"Lücke: Ende vor Patch","ok"))))))</f>
        <v/>
      </c>
      <c r="G170" s="11" t="n"/>
      <c r="H170" s="12" t="n"/>
      <c r="I170" s="11" t="n"/>
      <c r="J170" s="11" t="n"/>
      <c r="K170" s="11" t="n"/>
    </row>
    <row r="171">
      <c r="A171" s="11" t="n"/>
      <c r="B171" s="11" t="n"/>
      <c r="C171" s="11" t="n"/>
      <c r="D171" s="12" t="n"/>
      <c r="E171" s="12" t="n"/>
      <c r="F171" s="19">
        <f>IF(A171="","",IF(I171="vom Anbieter bestätigt unauffällig","beim Anbieter",IF(D171="","Zeitraum eintragen",IF(D171&gt;LogStart,"Lücke: Beginn nach "&amp;TEXT(LogStart,"DD.MM.YYYY"),IF(E171="","Ende eintragen",IF(E171&lt;INT(PatchZeit),"Lücke: Ende vor Patch","ok"))))))</f>
        <v/>
      </c>
      <c r="G171" s="11" t="n"/>
      <c r="H171" s="12" t="n"/>
      <c r="I171" s="11" t="n"/>
      <c r="J171" s="11" t="n"/>
      <c r="K171" s="11" t="n"/>
    </row>
    <row r="172">
      <c r="A172" s="11" t="n"/>
      <c r="B172" s="11" t="n"/>
      <c r="C172" s="11" t="n"/>
      <c r="D172" s="12" t="n"/>
      <c r="E172" s="12" t="n"/>
      <c r="F172" s="19">
        <f>IF(A172="","",IF(I172="vom Anbieter bestätigt unauffällig","beim Anbieter",IF(D172="","Zeitraum eintragen",IF(D172&gt;LogStart,"Lücke: Beginn nach "&amp;TEXT(LogStart,"DD.MM.YYYY"),IF(E172="","Ende eintragen",IF(E172&lt;INT(PatchZeit),"Lücke: Ende vor Patch","ok"))))))</f>
        <v/>
      </c>
      <c r="G172" s="11" t="n"/>
      <c r="H172" s="12" t="n"/>
      <c r="I172" s="11" t="n"/>
      <c r="J172" s="11" t="n"/>
      <c r="K172" s="11" t="n"/>
    </row>
    <row r="173">
      <c r="A173" s="11" t="n"/>
      <c r="B173" s="11" t="n"/>
      <c r="C173" s="11" t="n"/>
      <c r="D173" s="12" t="n"/>
      <c r="E173" s="12" t="n"/>
      <c r="F173" s="19">
        <f>IF(A173="","",IF(I173="vom Anbieter bestätigt unauffällig","beim Anbieter",IF(D173="","Zeitraum eintragen",IF(D173&gt;LogStart,"Lücke: Beginn nach "&amp;TEXT(LogStart,"DD.MM.YYYY"),IF(E173="","Ende eintragen",IF(E173&lt;INT(PatchZeit),"Lücke: Ende vor Patch","ok"))))))</f>
        <v/>
      </c>
      <c r="G173" s="11" t="n"/>
      <c r="H173" s="12" t="n"/>
      <c r="I173" s="11" t="n"/>
      <c r="J173" s="11" t="n"/>
      <c r="K173" s="11" t="n"/>
    </row>
    <row r="174">
      <c r="A174" s="11" t="n"/>
      <c r="B174" s="11" t="n"/>
      <c r="C174" s="11" t="n"/>
      <c r="D174" s="12" t="n"/>
      <c r="E174" s="12" t="n"/>
      <c r="F174" s="19">
        <f>IF(A174="","",IF(I174="vom Anbieter bestätigt unauffällig","beim Anbieter",IF(D174="","Zeitraum eintragen",IF(D174&gt;LogStart,"Lücke: Beginn nach "&amp;TEXT(LogStart,"DD.MM.YYYY"),IF(E174="","Ende eintragen",IF(E174&lt;INT(PatchZeit),"Lücke: Ende vor Patch","ok"))))))</f>
        <v/>
      </c>
      <c r="G174" s="11" t="n"/>
      <c r="H174" s="12" t="n"/>
      <c r="I174" s="11" t="n"/>
      <c r="J174" s="11" t="n"/>
      <c r="K174" s="11" t="n"/>
    </row>
    <row r="175">
      <c r="A175" s="11" t="n"/>
      <c r="B175" s="11" t="n"/>
      <c r="C175" s="11" t="n"/>
      <c r="D175" s="12" t="n"/>
      <c r="E175" s="12" t="n"/>
      <c r="F175" s="19">
        <f>IF(A175="","",IF(I175="vom Anbieter bestätigt unauffällig","beim Anbieter",IF(D175="","Zeitraum eintragen",IF(D175&gt;LogStart,"Lücke: Beginn nach "&amp;TEXT(LogStart,"DD.MM.YYYY"),IF(E175="","Ende eintragen",IF(E175&lt;INT(PatchZeit),"Lücke: Ende vor Patch","ok"))))))</f>
        <v/>
      </c>
      <c r="G175" s="11" t="n"/>
      <c r="H175" s="12" t="n"/>
      <c r="I175" s="11" t="n"/>
      <c r="J175" s="11" t="n"/>
      <c r="K175" s="11" t="n"/>
    </row>
    <row r="176">
      <c r="A176" s="11" t="n"/>
      <c r="B176" s="11" t="n"/>
      <c r="C176" s="11" t="n"/>
      <c r="D176" s="12" t="n"/>
      <c r="E176" s="12" t="n"/>
      <c r="F176" s="19">
        <f>IF(A176="","",IF(I176="vom Anbieter bestätigt unauffällig","beim Anbieter",IF(D176="","Zeitraum eintragen",IF(D176&gt;LogStart,"Lücke: Beginn nach "&amp;TEXT(LogStart,"DD.MM.YYYY"),IF(E176="","Ende eintragen",IF(E176&lt;INT(PatchZeit),"Lücke: Ende vor Patch","ok"))))))</f>
        <v/>
      </c>
      <c r="G176" s="11" t="n"/>
      <c r="H176" s="12" t="n"/>
      <c r="I176" s="11" t="n"/>
      <c r="J176" s="11" t="n"/>
      <c r="K176" s="11" t="n"/>
    </row>
    <row r="177">
      <c r="A177" s="11" t="n"/>
      <c r="B177" s="11" t="n"/>
      <c r="C177" s="11" t="n"/>
      <c r="D177" s="12" t="n"/>
      <c r="E177" s="12" t="n"/>
      <c r="F177" s="19">
        <f>IF(A177="","",IF(I177="vom Anbieter bestätigt unauffällig","beim Anbieter",IF(D177="","Zeitraum eintragen",IF(D177&gt;LogStart,"Lücke: Beginn nach "&amp;TEXT(LogStart,"DD.MM.YYYY"),IF(E177="","Ende eintragen",IF(E177&lt;INT(PatchZeit),"Lücke: Ende vor Patch","ok"))))))</f>
        <v/>
      </c>
      <c r="G177" s="11" t="n"/>
      <c r="H177" s="12" t="n"/>
      <c r="I177" s="11" t="n"/>
      <c r="J177" s="11" t="n"/>
      <c r="K177" s="11" t="n"/>
    </row>
    <row r="178">
      <c r="A178" s="11" t="n"/>
      <c r="B178" s="11" t="n"/>
      <c r="C178" s="11" t="n"/>
      <c r="D178" s="12" t="n"/>
      <c r="E178" s="12" t="n"/>
      <c r="F178" s="19">
        <f>IF(A178="","",IF(I178="vom Anbieter bestätigt unauffällig","beim Anbieter",IF(D178="","Zeitraum eintragen",IF(D178&gt;LogStart,"Lücke: Beginn nach "&amp;TEXT(LogStart,"DD.MM.YYYY"),IF(E178="","Ende eintragen",IF(E178&lt;INT(PatchZeit),"Lücke: Ende vor Patch","ok"))))))</f>
        <v/>
      </c>
      <c r="G178" s="11" t="n"/>
      <c r="H178" s="12" t="n"/>
      <c r="I178" s="11" t="n"/>
      <c r="J178" s="11" t="n"/>
      <c r="K178" s="11" t="n"/>
    </row>
    <row r="179">
      <c r="A179" s="11" t="n"/>
      <c r="B179" s="11" t="n"/>
      <c r="C179" s="11" t="n"/>
      <c r="D179" s="12" t="n"/>
      <c r="E179" s="12" t="n"/>
      <c r="F179" s="19">
        <f>IF(A179="","",IF(I179="vom Anbieter bestätigt unauffällig","beim Anbieter",IF(D179="","Zeitraum eintragen",IF(D179&gt;LogStart,"Lücke: Beginn nach "&amp;TEXT(LogStart,"DD.MM.YYYY"),IF(E179="","Ende eintragen",IF(E179&lt;INT(PatchZeit),"Lücke: Ende vor Patch","ok"))))))</f>
        <v/>
      </c>
      <c r="G179" s="11" t="n"/>
      <c r="H179" s="12" t="n"/>
      <c r="I179" s="11" t="n"/>
      <c r="J179" s="11" t="n"/>
      <c r="K179" s="11" t="n"/>
    </row>
    <row r="180">
      <c r="A180" s="11" t="n"/>
      <c r="B180" s="11" t="n"/>
      <c r="C180" s="11" t="n"/>
      <c r="D180" s="12" t="n"/>
      <c r="E180" s="12" t="n"/>
      <c r="F180" s="19">
        <f>IF(A180="","",IF(I180="vom Anbieter bestätigt unauffällig","beim Anbieter",IF(D180="","Zeitraum eintragen",IF(D180&gt;LogStart,"Lücke: Beginn nach "&amp;TEXT(LogStart,"DD.MM.YYYY"),IF(E180="","Ende eintragen",IF(E180&lt;INT(PatchZeit),"Lücke: Ende vor Patch","ok"))))))</f>
        <v/>
      </c>
      <c r="G180" s="11" t="n"/>
      <c r="H180" s="12" t="n"/>
      <c r="I180" s="11" t="n"/>
      <c r="J180" s="11" t="n"/>
      <c r="K180" s="11" t="n"/>
    </row>
    <row r="181">
      <c r="A181" s="11" t="n"/>
      <c r="B181" s="11" t="n"/>
      <c r="C181" s="11" t="n"/>
      <c r="D181" s="12" t="n"/>
      <c r="E181" s="12" t="n"/>
      <c r="F181" s="19">
        <f>IF(A181="","",IF(I181="vom Anbieter bestätigt unauffällig","beim Anbieter",IF(D181="","Zeitraum eintragen",IF(D181&gt;LogStart,"Lücke: Beginn nach "&amp;TEXT(LogStart,"DD.MM.YYYY"),IF(E181="","Ende eintragen",IF(E181&lt;INT(PatchZeit),"Lücke: Ende vor Patch","ok"))))))</f>
        <v/>
      </c>
      <c r="G181" s="11" t="n"/>
      <c r="H181" s="12" t="n"/>
      <c r="I181" s="11" t="n"/>
      <c r="J181" s="11" t="n"/>
      <c r="K181" s="11" t="n"/>
    </row>
    <row r="182">
      <c r="A182" s="11" t="n"/>
      <c r="B182" s="11" t="n"/>
      <c r="C182" s="11" t="n"/>
      <c r="D182" s="12" t="n"/>
      <c r="E182" s="12" t="n"/>
      <c r="F182" s="19">
        <f>IF(A182="","",IF(I182="vom Anbieter bestätigt unauffällig","beim Anbieter",IF(D182="","Zeitraum eintragen",IF(D182&gt;LogStart,"Lücke: Beginn nach "&amp;TEXT(LogStart,"DD.MM.YYYY"),IF(E182="","Ende eintragen",IF(E182&lt;INT(PatchZeit),"Lücke: Ende vor Patch","ok"))))))</f>
        <v/>
      </c>
      <c r="G182" s="11" t="n"/>
      <c r="H182" s="12" t="n"/>
      <c r="I182" s="11" t="n"/>
      <c r="J182" s="11" t="n"/>
      <c r="K182" s="11" t="n"/>
    </row>
    <row r="183">
      <c r="A183" s="11" t="n"/>
      <c r="B183" s="11" t="n"/>
      <c r="C183" s="11" t="n"/>
      <c r="D183" s="12" t="n"/>
      <c r="E183" s="12" t="n"/>
      <c r="F183" s="19">
        <f>IF(A183="","",IF(I183="vom Anbieter bestätigt unauffällig","beim Anbieter",IF(D183="","Zeitraum eintragen",IF(D183&gt;LogStart,"Lücke: Beginn nach "&amp;TEXT(LogStart,"DD.MM.YYYY"),IF(E183="","Ende eintragen",IF(E183&lt;INT(PatchZeit),"Lücke: Ende vor Patch","ok"))))))</f>
        <v/>
      </c>
      <c r="G183" s="11" t="n"/>
      <c r="H183" s="12" t="n"/>
      <c r="I183" s="11" t="n"/>
      <c r="J183" s="11" t="n"/>
      <c r="K183" s="11" t="n"/>
    </row>
    <row r="184">
      <c r="A184" s="11" t="n"/>
      <c r="B184" s="11" t="n"/>
      <c r="C184" s="11" t="n"/>
      <c r="D184" s="12" t="n"/>
      <c r="E184" s="12" t="n"/>
      <c r="F184" s="19">
        <f>IF(A184="","",IF(I184="vom Anbieter bestätigt unauffällig","beim Anbieter",IF(D184="","Zeitraum eintragen",IF(D184&gt;LogStart,"Lücke: Beginn nach "&amp;TEXT(LogStart,"DD.MM.YYYY"),IF(E184="","Ende eintragen",IF(E184&lt;INT(PatchZeit),"Lücke: Ende vor Patch","ok"))))))</f>
        <v/>
      </c>
      <c r="G184" s="11" t="n"/>
      <c r="H184" s="12" t="n"/>
      <c r="I184" s="11" t="n"/>
      <c r="J184" s="11" t="n"/>
      <c r="K184" s="11" t="n"/>
    </row>
    <row r="185">
      <c r="A185" s="11" t="n"/>
      <c r="B185" s="11" t="n"/>
      <c r="C185" s="11" t="n"/>
      <c r="D185" s="12" t="n"/>
      <c r="E185" s="12" t="n"/>
      <c r="F185" s="19">
        <f>IF(A185="","",IF(I185="vom Anbieter bestätigt unauffällig","beim Anbieter",IF(D185="","Zeitraum eintragen",IF(D185&gt;LogStart,"Lücke: Beginn nach "&amp;TEXT(LogStart,"DD.MM.YYYY"),IF(E185="","Ende eintragen",IF(E185&lt;INT(PatchZeit),"Lücke: Ende vor Patch","ok"))))))</f>
        <v/>
      </c>
      <c r="G185" s="11" t="n"/>
      <c r="H185" s="12" t="n"/>
      <c r="I185" s="11" t="n"/>
      <c r="J185" s="11" t="n"/>
      <c r="K185" s="11" t="n"/>
    </row>
    <row r="186">
      <c r="A186" s="11" t="n"/>
      <c r="B186" s="11" t="n"/>
      <c r="C186" s="11" t="n"/>
      <c r="D186" s="12" t="n"/>
      <c r="E186" s="12" t="n"/>
      <c r="F186" s="19">
        <f>IF(A186="","",IF(I186="vom Anbieter bestätigt unauffällig","beim Anbieter",IF(D186="","Zeitraum eintragen",IF(D186&gt;LogStart,"Lücke: Beginn nach "&amp;TEXT(LogStart,"DD.MM.YYYY"),IF(E186="","Ende eintragen",IF(E186&lt;INT(PatchZeit),"Lücke: Ende vor Patch","ok"))))))</f>
        <v/>
      </c>
      <c r="G186" s="11" t="n"/>
      <c r="H186" s="12" t="n"/>
      <c r="I186" s="11" t="n"/>
      <c r="J186" s="11" t="n"/>
      <c r="K186" s="11" t="n"/>
    </row>
    <row r="187">
      <c r="A187" s="11" t="n"/>
      <c r="B187" s="11" t="n"/>
      <c r="C187" s="11" t="n"/>
      <c r="D187" s="12" t="n"/>
      <c r="E187" s="12" t="n"/>
      <c r="F187" s="19">
        <f>IF(A187="","",IF(I187="vom Anbieter bestätigt unauffällig","beim Anbieter",IF(D187="","Zeitraum eintragen",IF(D187&gt;LogStart,"Lücke: Beginn nach "&amp;TEXT(LogStart,"DD.MM.YYYY"),IF(E187="","Ende eintragen",IF(E187&lt;INT(PatchZeit),"Lücke: Ende vor Patch","ok"))))))</f>
        <v/>
      </c>
      <c r="G187" s="11" t="n"/>
      <c r="H187" s="12" t="n"/>
      <c r="I187" s="11" t="n"/>
      <c r="J187" s="11" t="n"/>
      <c r="K187" s="11" t="n"/>
    </row>
    <row r="188">
      <c r="A188" s="11" t="n"/>
      <c r="B188" s="11" t="n"/>
      <c r="C188" s="11" t="n"/>
      <c r="D188" s="12" t="n"/>
      <c r="E188" s="12" t="n"/>
      <c r="F188" s="19">
        <f>IF(A188="","",IF(I188="vom Anbieter bestätigt unauffällig","beim Anbieter",IF(D188="","Zeitraum eintragen",IF(D188&gt;LogStart,"Lücke: Beginn nach "&amp;TEXT(LogStart,"DD.MM.YYYY"),IF(E188="","Ende eintragen",IF(E188&lt;INT(PatchZeit),"Lücke: Ende vor Patch","ok"))))))</f>
        <v/>
      </c>
      <c r="G188" s="11" t="n"/>
      <c r="H188" s="12" t="n"/>
      <c r="I188" s="11" t="n"/>
      <c r="J188" s="11" t="n"/>
      <c r="K188" s="11" t="n"/>
    </row>
    <row r="189">
      <c r="A189" s="11" t="n"/>
      <c r="B189" s="11" t="n"/>
      <c r="C189" s="11" t="n"/>
      <c r="D189" s="12" t="n"/>
      <c r="E189" s="12" t="n"/>
      <c r="F189" s="19">
        <f>IF(A189="","",IF(I189="vom Anbieter bestätigt unauffällig","beim Anbieter",IF(D189="","Zeitraum eintragen",IF(D189&gt;LogStart,"Lücke: Beginn nach "&amp;TEXT(LogStart,"DD.MM.YYYY"),IF(E189="","Ende eintragen",IF(E189&lt;INT(PatchZeit),"Lücke: Ende vor Patch","ok"))))))</f>
        <v/>
      </c>
      <c r="G189" s="11" t="n"/>
      <c r="H189" s="12" t="n"/>
      <c r="I189" s="11" t="n"/>
      <c r="J189" s="11" t="n"/>
      <c r="K189" s="11" t="n"/>
    </row>
    <row r="190">
      <c r="A190" s="11" t="n"/>
      <c r="B190" s="11" t="n"/>
      <c r="C190" s="11" t="n"/>
      <c r="D190" s="12" t="n"/>
      <c r="E190" s="12" t="n"/>
      <c r="F190" s="19">
        <f>IF(A190="","",IF(I190="vom Anbieter bestätigt unauffällig","beim Anbieter",IF(D190="","Zeitraum eintragen",IF(D190&gt;LogStart,"Lücke: Beginn nach "&amp;TEXT(LogStart,"DD.MM.YYYY"),IF(E190="","Ende eintragen",IF(E190&lt;INT(PatchZeit),"Lücke: Ende vor Patch","ok"))))))</f>
        <v/>
      </c>
      <c r="G190" s="11" t="n"/>
      <c r="H190" s="12" t="n"/>
      <c r="I190" s="11" t="n"/>
      <c r="J190" s="11" t="n"/>
      <c r="K190" s="11" t="n"/>
    </row>
    <row r="191">
      <c r="A191" s="11" t="n"/>
      <c r="B191" s="11" t="n"/>
      <c r="C191" s="11" t="n"/>
      <c r="D191" s="12" t="n"/>
      <c r="E191" s="12" t="n"/>
      <c r="F191" s="19">
        <f>IF(A191="","",IF(I191="vom Anbieter bestätigt unauffällig","beim Anbieter",IF(D191="","Zeitraum eintragen",IF(D191&gt;LogStart,"Lücke: Beginn nach "&amp;TEXT(LogStart,"DD.MM.YYYY"),IF(E191="","Ende eintragen",IF(E191&lt;INT(PatchZeit),"Lücke: Ende vor Patch","ok"))))))</f>
        <v/>
      </c>
      <c r="G191" s="11" t="n"/>
      <c r="H191" s="12" t="n"/>
      <c r="I191" s="11" t="n"/>
      <c r="J191" s="11" t="n"/>
      <c r="K191" s="11" t="n"/>
    </row>
    <row r="192">
      <c r="A192" s="11" t="n"/>
      <c r="B192" s="11" t="n"/>
      <c r="C192" s="11" t="n"/>
      <c r="D192" s="12" t="n"/>
      <c r="E192" s="12" t="n"/>
      <c r="F192" s="19">
        <f>IF(A192="","",IF(I192="vom Anbieter bestätigt unauffällig","beim Anbieter",IF(D192="","Zeitraum eintragen",IF(D192&gt;LogStart,"Lücke: Beginn nach "&amp;TEXT(LogStart,"DD.MM.YYYY"),IF(E192="","Ende eintragen",IF(E192&lt;INT(PatchZeit),"Lücke: Ende vor Patch","ok"))))))</f>
        <v/>
      </c>
      <c r="G192" s="11" t="n"/>
      <c r="H192" s="12" t="n"/>
      <c r="I192" s="11" t="n"/>
      <c r="J192" s="11" t="n"/>
      <c r="K192" s="11" t="n"/>
    </row>
    <row r="193">
      <c r="A193" s="11" t="n"/>
      <c r="B193" s="11" t="n"/>
      <c r="C193" s="11" t="n"/>
      <c r="D193" s="12" t="n"/>
      <c r="E193" s="12" t="n"/>
      <c r="F193" s="19">
        <f>IF(A193="","",IF(I193="vom Anbieter bestätigt unauffällig","beim Anbieter",IF(D193="","Zeitraum eintragen",IF(D193&gt;LogStart,"Lücke: Beginn nach "&amp;TEXT(LogStart,"DD.MM.YYYY"),IF(E193="","Ende eintragen",IF(E193&lt;INT(PatchZeit),"Lücke: Ende vor Patch","ok"))))))</f>
        <v/>
      </c>
      <c r="G193" s="11" t="n"/>
      <c r="H193" s="12" t="n"/>
      <c r="I193" s="11" t="n"/>
      <c r="J193" s="11" t="n"/>
      <c r="K193" s="11" t="n"/>
    </row>
    <row r="194">
      <c r="A194" s="11" t="n"/>
      <c r="B194" s="11" t="n"/>
      <c r="C194" s="11" t="n"/>
      <c r="D194" s="12" t="n"/>
      <c r="E194" s="12" t="n"/>
      <c r="F194" s="19">
        <f>IF(A194="","",IF(I194="vom Anbieter bestätigt unauffällig","beim Anbieter",IF(D194="","Zeitraum eintragen",IF(D194&gt;LogStart,"Lücke: Beginn nach "&amp;TEXT(LogStart,"DD.MM.YYYY"),IF(E194="","Ende eintragen",IF(E194&lt;INT(PatchZeit),"Lücke: Ende vor Patch","ok"))))))</f>
        <v/>
      </c>
      <c r="G194" s="11" t="n"/>
      <c r="H194" s="12" t="n"/>
      <c r="I194" s="11" t="n"/>
      <c r="J194" s="11" t="n"/>
      <c r="K194" s="11" t="n"/>
    </row>
    <row r="195">
      <c r="A195" s="11" t="n"/>
      <c r="B195" s="11" t="n"/>
      <c r="C195" s="11" t="n"/>
      <c r="D195" s="12" t="n"/>
      <c r="E195" s="12" t="n"/>
      <c r="F195" s="19">
        <f>IF(A195="","",IF(I195="vom Anbieter bestätigt unauffällig","beim Anbieter",IF(D195="","Zeitraum eintragen",IF(D195&gt;LogStart,"Lücke: Beginn nach "&amp;TEXT(LogStart,"DD.MM.YYYY"),IF(E195="","Ende eintragen",IF(E195&lt;INT(PatchZeit),"Lücke: Ende vor Patch","ok"))))))</f>
        <v/>
      </c>
      <c r="G195" s="11" t="n"/>
      <c r="H195" s="12" t="n"/>
      <c r="I195" s="11" t="n"/>
      <c r="J195" s="11" t="n"/>
      <c r="K195" s="11" t="n"/>
    </row>
    <row r="196">
      <c r="A196" s="11" t="n"/>
      <c r="B196" s="11" t="n"/>
      <c r="C196" s="11" t="n"/>
      <c r="D196" s="12" t="n"/>
      <c r="E196" s="12" t="n"/>
      <c r="F196" s="19">
        <f>IF(A196="","",IF(I196="vom Anbieter bestätigt unauffällig","beim Anbieter",IF(D196="","Zeitraum eintragen",IF(D196&gt;LogStart,"Lücke: Beginn nach "&amp;TEXT(LogStart,"DD.MM.YYYY"),IF(E196="","Ende eintragen",IF(E196&lt;INT(PatchZeit),"Lücke: Ende vor Patch","ok"))))))</f>
        <v/>
      </c>
      <c r="G196" s="11" t="n"/>
      <c r="H196" s="12" t="n"/>
      <c r="I196" s="11" t="n"/>
      <c r="J196" s="11" t="n"/>
      <c r="K196" s="11" t="n"/>
    </row>
    <row r="197">
      <c r="A197" s="11" t="n"/>
      <c r="B197" s="11" t="n"/>
      <c r="C197" s="11" t="n"/>
      <c r="D197" s="12" t="n"/>
      <c r="E197" s="12" t="n"/>
      <c r="F197" s="19">
        <f>IF(A197="","",IF(I197="vom Anbieter bestätigt unauffällig","beim Anbieter",IF(D197="","Zeitraum eintragen",IF(D197&gt;LogStart,"Lücke: Beginn nach "&amp;TEXT(LogStart,"DD.MM.YYYY"),IF(E197="","Ende eintragen",IF(E197&lt;INT(PatchZeit),"Lücke: Ende vor Patch","ok"))))))</f>
        <v/>
      </c>
      <c r="G197" s="11" t="n"/>
      <c r="H197" s="12" t="n"/>
      <c r="I197" s="11" t="n"/>
      <c r="J197" s="11" t="n"/>
      <c r="K197" s="11" t="n"/>
    </row>
    <row r="198">
      <c r="A198" s="11" t="n"/>
      <c r="B198" s="11" t="n"/>
      <c r="C198" s="11" t="n"/>
      <c r="D198" s="12" t="n"/>
      <c r="E198" s="12" t="n"/>
      <c r="F198" s="19">
        <f>IF(A198="","",IF(I198="vom Anbieter bestätigt unauffällig","beim Anbieter",IF(D198="","Zeitraum eintragen",IF(D198&gt;LogStart,"Lücke: Beginn nach "&amp;TEXT(LogStart,"DD.MM.YYYY"),IF(E198="","Ende eintragen",IF(E198&lt;INT(PatchZeit),"Lücke: Ende vor Patch","ok"))))))</f>
        <v/>
      </c>
      <c r="G198" s="11" t="n"/>
      <c r="H198" s="12" t="n"/>
      <c r="I198" s="11" t="n"/>
      <c r="J198" s="11" t="n"/>
      <c r="K198" s="11" t="n"/>
    </row>
    <row r="199">
      <c r="A199" s="11" t="n"/>
      <c r="B199" s="11" t="n"/>
      <c r="C199" s="11" t="n"/>
      <c r="D199" s="12" t="n"/>
      <c r="E199" s="12" t="n"/>
      <c r="F199" s="19">
        <f>IF(A199="","",IF(I199="vom Anbieter bestätigt unauffällig","beim Anbieter",IF(D199="","Zeitraum eintragen",IF(D199&gt;LogStart,"Lücke: Beginn nach "&amp;TEXT(LogStart,"DD.MM.YYYY"),IF(E199="","Ende eintragen",IF(E199&lt;INT(PatchZeit),"Lücke: Ende vor Patch","ok"))))))</f>
        <v/>
      </c>
      <c r="G199" s="11" t="n"/>
      <c r="H199" s="12" t="n"/>
      <c r="I199" s="11" t="n"/>
      <c r="J199" s="11" t="n"/>
      <c r="K199" s="11" t="n"/>
    </row>
    <row r="200">
      <c r="A200" s="11" t="n"/>
      <c r="B200" s="11" t="n"/>
      <c r="C200" s="11" t="n"/>
      <c r="D200" s="12" t="n"/>
      <c r="E200" s="12" t="n"/>
      <c r="F200" s="19">
        <f>IF(A200="","",IF(I200="vom Anbieter bestätigt unauffällig","beim Anbieter",IF(D200="","Zeitraum eintragen",IF(D200&gt;LogStart,"Lücke: Beginn nach "&amp;TEXT(LogStart,"DD.MM.YYYY"),IF(E200="","Ende eintragen",IF(E200&lt;INT(PatchZeit),"Lücke: Ende vor Patch","ok"))))))</f>
        <v/>
      </c>
      <c r="G200" s="11" t="n"/>
      <c r="H200" s="12" t="n"/>
      <c r="I200" s="11" t="n"/>
      <c r="J200" s="11" t="n"/>
      <c r="K200" s="11" t="n"/>
    </row>
    <row r="201">
      <c r="A201" s="11" t="n"/>
      <c r="B201" s="11" t="n"/>
      <c r="C201" s="11" t="n"/>
      <c r="D201" s="12" t="n"/>
      <c r="E201" s="12" t="n"/>
      <c r="F201" s="19">
        <f>IF(A201="","",IF(I201="vom Anbieter bestätigt unauffällig","beim Anbieter",IF(D201="","Zeitraum eintragen",IF(D201&gt;LogStart,"Lücke: Beginn nach "&amp;TEXT(LogStart,"DD.MM.YYYY"),IF(E201="","Ende eintragen",IF(E201&lt;INT(PatchZeit),"Lücke: Ende vor Patch","ok"))))))</f>
        <v/>
      </c>
      <c r="G201" s="11" t="n"/>
      <c r="H201" s="12" t="n"/>
      <c r="I201" s="11" t="n"/>
      <c r="J201" s="11" t="n"/>
      <c r="K201" s="11" t="n"/>
    </row>
    <row r="202">
      <c r="A202" s="11" t="n"/>
      <c r="B202" s="11" t="n"/>
      <c r="C202" s="11" t="n"/>
      <c r="D202" s="12" t="n"/>
      <c r="E202" s="12" t="n"/>
      <c r="F202" s="19">
        <f>IF(A202="","",IF(I202="vom Anbieter bestätigt unauffällig","beim Anbieter",IF(D202="","Zeitraum eintragen",IF(D202&gt;LogStart,"Lücke: Beginn nach "&amp;TEXT(LogStart,"DD.MM.YYYY"),IF(E202="","Ende eintragen",IF(E202&lt;INT(PatchZeit),"Lücke: Ende vor Patch","ok"))))))</f>
        <v/>
      </c>
      <c r="G202" s="11" t="n"/>
      <c r="H202" s="12" t="n"/>
      <c r="I202" s="11" t="n"/>
      <c r="J202" s="11" t="n"/>
      <c r="K202" s="11" t="n"/>
    </row>
    <row r="203">
      <c r="A203" s="11" t="n"/>
      <c r="B203" s="11" t="n"/>
      <c r="C203" s="11" t="n"/>
      <c r="D203" s="12" t="n"/>
      <c r="E203" s="12" t="n"/>
      <c r="F203" s="19">
        <f>IF(A203="","",IF(I203="vom Anbieter bestätigt unauffällig","beim Anbieter",IF(D203="","Zeitraum eintragen",IF(D203&gt;LogStart,"Lücke: Beginn nach "&amp;TEXT(LogStart,"DD.MM.YYYY"),IF(E203="","Ende eintragen",IF(E203&lt;INT(PatchZeit),"Lücke: Ende vor Patch","ok"))))))</f>
        <v/>
      </c>
      <c r="G203" s="11" t="n"/>
      <c r="H203" s="12" t="n"/>
      <c r="I203" s="11" t="n"/>
      <c r="J203" s="11" t="n"/>
      <c r="K203" s="11" t="n"/>
    </row>
    <row r="204">
      <c r="A204" s="11" t="n"/>
      <c r="B204" s="11" t="n"/>
      <c r="C204" s="11" t="n"/>
      <c r="D204" s="12" t="n"/>
      <c r="E204" s="12" t="n"/>
      <c r="F204" s="19">
        <f>IF(A204="","",IF(I204="vom Anbieter bestätigt unauffällig","beim Anbieter",IF(D204="","Zeitraum eintragen",IF(D204&gt;LogStart,"Lücke: Beginn nach "&amp;TEXT(LogStart,"DD.MM.YYYY"),IF(E204="","Ende eintragen",IF(E204&lt;INT(PatchZeit),"Lücke: Ende vor Patch","ok"))))))</f>
        <v/>
      </c>
      <c r="G204" s="11" t="n"/>
      <c r="H204" s="12" t="n"/>
      <c r="I204" s="11" t="n"/>
      <c r="J204" s="11" t="n"/>
      <c r="K204" s="11" t="n"/>
    </row>
    <row r="205">
      <c r="A205" s="11" t="n"/>
      <c r="B205" s="11" t="n"/>
      <c r="C205" s="11" t="n"/>
      <c r="D205" s="12" t="n"/>
      <c r="E205" s="12" t="n"/>
      <c r="F205" s="19">
        <f>IF(A205="","",IF(I205="vom Anbieter bestätigt unauffällig","beim Anbieter",IF(D205="","Zeitraum eintragen",IF(D205&gt;LogStart,"Lücke: Beginn nach "&amp;TEXT(LogStart,"DD.MM.YYYY"),IF(E205="","Ende eintragen",IF(E205&lt;INT(PatchZeit),"Lücke: Ende vor Patch","ok"))))))</f>
        <v/>
      </c>
      <c r="G205" s="11" t="n"/>
      <c r="H205" s="12" t="n"/>
      <c r="I205" s="11" t="n"/>
      <c r="J205" s="11" t="n"/>
      <c r="K205" s="1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5:K205"/>
  <mergeCells count="1">
    <mergeCell ref="A3:K3"/>
  </mergeCells>
  <conditionalFormatting sqref="F6:F205">
    <cfRule type="expression" priority="1" dxfId="0">
      <formula>LEFT(F6,5)="Lücke"</formula>
    </cfRule>
  </conditionalFormatting>
  <conditionalFormatting sqref="I6:I205">
    <cfRule type="expression" priority="2" dxfId="0">
      <formula>OR(I6="auffällig",I6="nicht prüfbar")</formula>
    </cfRule>
  </conditionalFormatting>
  <dataValidations count="4">
    <dataValidation sqref="A6:A205" showDropDown="0" showInputMessage="1" showErrorMessage="1" allowBlank="1" errorTitle="Ungültige Eingabe" error="Bitte einen Wert aus der Liste wählen." promptTitle="Hinweis" prompt="System aus Blatt Systeme wählen." type="list">
      <formula1>=SysListe</formula1>
    </dataValidation>
    <dataValidation sqref="B6:B205" showDropDown="0" showInputMessage="0" showErrorMessage="1" allowBlank="1" errorTitle="Ungültige Eingabe" error="Bitte einen Wert aus der Liste wählen." type="list">
      <formula1>=L_Indikator</formula1>
    </dataValidation>
    <dataValidation sqref="I6:I205" showDropDown="0" showInputMessage="1" showErrorMessage="1" allowBlank="1" errorTitle="Ungültige Eingabe" error="Bitte einen Wert aus der Liste wählen." promptTitle="Hinweis" prompt="Nicht prüfbar: Protokolle fehlen ganz oder für einen Teil des Zeitraums. Wird in den Blättern Zugangsdaten und Meldung wie ein auffälliger Befund behandelt." type="list">
      <formula1>=L_LogErg</formula1>
    </dataValidation>
    <dataValidation sqref="D6:E205" showDropDown="0" showInputMessage="0" showErrorMessage="1" allowBlank="1" errorTitle="Ungültige Eingabe" error="Bitte ein Datum eintragen." type="date" operator="greaterThan">
      <formula1>DATE(2026,1,1)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4" customWidth="1" min="3" max="3"/>
    <col width="16" customWidth="1" min="4" max="4"/>
    <col width="16" customWidth="1" min="5" max="5"/>
    <col width="14" customWidth="1" min="6" max="6"/>
    <col width="12" customWidth="1" min="7" max="7"/>
    <col width="13" customWidth="1" min="8" max="8"/>
    <col width="12" customWidth="1" min="9" max="9"/>
    <col width="18" customWidth="1" min="10" max="10"/>
    <col width="16" customWidth="1" min="11" max="11"/>
    <col width="30" customWidth="1" min="12" max="12"/>
  </cols>
  <sheetData>
    <row r="1" ht="24" customHeight="1">
      <c r="A1" s="1" t="inlineStr">
        <is>
          <t>Passwortwechsel und Schlüssel</t>
        </is>
      </c>
    </row>
    <row r="2">
      <c r="A2" s="2" t="inlineStr">
        <is>
          <t>Jedes Geheimnis, das auf einem System lag oder dort genutzt wird. Reihenfolge: eigene Computer prüfen, dann FTP und CMS, dann Datenbank, API-Schlüssel, Hosting, Mail.</t>
        </is>
      </c>
    </row>
    <row r="3" ht="30" customHeight="1">
      <c r="A3" s="5" t="inlineStr">
        <is>
          <t>Wechsel «nötig» bei auffälligem oder nicht prüfbarem Befund (BACS: FTP- und CMS-Zugangsdaten nach Prüfung der Computer ändern). «empfohlen» bei unauffälligem Befund für Geheimnisse auf dem Server ist eine Einschätzung der Redaktion. Passwörter selbst nie in diese Datei schreiben.</t>
        </is>
      </c>
    </row>
    <row r="5" ht="44" customHeight="1">
      <c r="A5" s="14" t="inlineStr">
        <is>
          <t>System</t>
        </is>
      </c>
      <c r="B5" s="14" t="inlineStr">
        <is>
          <t>Zugang / Geheimnis</t>
        </is>
      </c>
      <c r="C5" s="14" t="inlineStr">
        <is>
          <t>Lag auf Server oder in Konfiguration (J/N)</t>
        </is>
      </c>
      <c r="D5" s="14" t="inlineStr">
        <is>
          <t>Log-Ergebnis System</t>
        </is>
      </c>
      <c r="E5" s="14" t="inlineStr">
        <is>
          <t>Wechsel</t>
        </is>
      </c>
      <c r="F5" s="14" t="inlineStr">
        <is>
          <t>Eigene Computer vorher geprüft (J/N)</t>
        </is>
      </c>
      <c r="G5" s="14" t="inlineStr">
        <is>
          <t>Neu gesetzt am</t>
        </is>
      </c>
      <c r="H5" s="14" t="inlineStr">
        <is>
          <t>Alter Zugang gesperrt</t>
        </is>
      </c>
      <c r="I5" s="14" t="inlineStr">
        <is>
          <t>Zwei-Faktor aktiv</t>
        </is>
      </c>
      <c r="J5" s="14" t="inlineStr">
        <is>
          <t>Verantwortlich</t>
        </is>
      </c>
      <c r="K5" s="14" t="inlineStr">
        <is>
          <t>Status</t>
        </is>
      </c>
      <c r="L5" s="14" t="inlineStr">
        <is>
          <t>Bemerkung</t>
        </is>
      </c>
    </row>
    <row r="6">
      <c r="A6" s="11" t="inlineStr">
        <is>
          <t>Beispiel: Webshop</t>
        </is>
      </c>
      <c r="B6" s="11" t="inlineStr">
        <is>
          <t>Datenbank</t>
        </is>
      </c>
      <c r="C6" s="11" t="inlineStr">
        <is>
          <t>J</t>
        </is>
      </c>
      <c r="D6" s="19">
        <f>IF(A6="","",IFERROR(INDEX(Systeme!$P$6:$P$55,MATCH(A6,Systeme!$B$6:$B$55,0)),"System fehlt"))</f>
        <v/>
      </c>
      <c r="E6" s="16">
        <f>IF(A6="","",IF(OR(D6="auffällig",D6="nicht prüfbar"),"nötig",IF(D6="offen","Logprüfung abschliessen",IF(C6="J","empfohlen","optional"))))</f>
        <v/>
      </c>
      <c r="F6" s="11" t="inlineStr">
        <is>
          <t>J</t>
        </is>
      </c>
      <c r="G6" s="12" t="n">
        <v>46319</v>
      </c>
      <c r="H6" s="11" t="inlineStr">
        <is>
          <t>J</t>
        </is>
      </c>
      <c r="I6" s="11" t="inlineStr">
        <is>
          <t>nicht verfügbar</t>
        </is>
      </c>
      <c r="J6" s="11" t="inlineStr">
        <is>
          <t>Beispiel: Agentur X</t>
        </is>
      </c>
      <c r="K6" s="16">
        <f>IF(A6="","",IF(AND(E6="optional",G6=""),"nicht nötig",IF(G6="","offen",IF(H6="N","offen",IF(F6&lt;&gt;"J","erledigt, Computer prüfen","erledigt")))))</f>
        <v/>
      </c>
      <c r="L6" s="11" t="n"/>
    </row>
    <row r="7">
      <c r="A7" s="11" t="inlineStr">
        <is>
          <t>Beispiel: Webshop</t>
        </is>
      </c>
      <c r="B7" s="11" t="inlineStr">
        <is>
          <t>API-Schlüssel Zahlungsanbieter</t>
        </is>
      </c>
      <c r="C7" s="11" t="inlineStr">
        <is>
          <t>J</t>
        </is>
      </c>
      <c r="D7" s="19">
        <f>IF(A7="","",IFERROR(INDEX(Systeme!$P$6:$P$55,MATCH(A7,Systeme!$B$6:$B$55,0)),"System fehlt"))</f>
        <v/>
      </c>
      <c r="E7" s="16">
        <f>IF(A7="","",IF(OR(D7="auffällig",D7="nicht prüfbar"),"nötig",IF(D7="offen","Logprüfung abschliessen",IF(C7="J","empfohlen","optional"))))</f>
        <v/>
      </c>
      <c r="F7" s="11" t="inlineStr">
        <is>
          <t>J</t>
        </is>
      </c>
      <c r="G7" s="12" t="n">
        <v>46319</v>
      </c>
      <c r="H7" s="11" t="inlineStr">
        <is>
          <t>J</t>
        </is>
      </c>
      <c r="I7" s="11" t="inlineStr">
        <is>
          <t>J</t>
        </is>
      </c>
      <c r="J7" s="11" t="inlineStr">
        <is>
          <t>Beispiel: Leitung Finanzen</t>
        </is>
      </c>
      <c r="K7" s="16">
        <f>IF(A7="","",IF(AND(E7="optional",G7=""),"nicht nötig",IF(G7="","offen",IF(H7="N","offen",IF(F7&lt;&gt;"J","erledigt, Computer prüfen","erledigt")))))</f>
        <v/>
      </c>
      <c r="L7" s="11" t="inlineStr">
        <is>
          <t>Beispiel: alter Schlüssel im Portal des Anbieters gesperrt</t>
        </is>
      </c>
    </row>
    <row r="8">
      <c r="A8" s="11" t="inlineStr">
        <is>
          <t>Beispiel: Webshop</t>
        </is>
      </c>
      <c r="B8" s="11" t="inlineStr">
        <is>
          <t>API-Schlüssel übrige Dienste</t>
        </is>
      </c>
      <c r="C8" s="11" t="inlineStr">
        <is>
          <t>J</t>
        </is>
      </c>
      <c r="D8" s="19">
        <f>IF(A8="","",IFERROR(INDEX(Systeme!$P$6:$P$55,MATCH(A8,Systeme!$B$6:$B$55,0)),"System fehlt"))</f>
        <v/>
      </c>
      <c r="E8" s="16">
        <f>IF(A8="","",IF(OR(D8="auffällig",D8="nicht prüfbar"),"nötig",IF(D8="offen","Logprüfung abschliessen",IF(C8="J","empfohlen","optional"))))</f>
        <v/>
      </c>
      <c r="F8" s="11" t="inlineStr">
        <is>
          <t>J</t>
        </is>
      </c>
      <c r="G8" s="12" t="n"/>
      <c r="H8" s="11" t="n"/>
      <c r="I8" s="11" t="n"/>
      <c r="J8" s="11" t="inlineStr">
        <is>
          <t>Beispiel: Agentur X</t>
        </is>
      </c>
      <c r="K8" s="16">
        <f>IF(A8="","",IF(AND(E8="optional",G8=""),"nicht nötig",IF(G8="","offen",IF(H8="N","offen",IF(F8&lt;&gt;"J","erledigt, Computer prüfen","erledigt")))))</f>
        <v/>
      </c>
      <c r="L8" s="11" t="inlineStr">
        <is>
          <t>Beispiel: Versanddienst</t>
        </is>
      </c>
    </row>
    <row r="9">
      <c r="A9" s="11" t="inlineStr">
        <is>
          <t>Beispiel: Webshop</t>
        </is>
      </c>
      <c r="B9" s="11" t="inlineStr">
        <is>
          <t>SMTP / Mailkonto</t>
        </is>
      </c>
      <c r="C9" s="11" t="inlineStr">
        <is>
          <t>J</t>
        </is>
      </c>
      <c r="D9" s="19">
        <f>IF(A9="","",IFERROR(INDEX(Systeme!$P$6:$P$55,MATCH(A9,Systeme!$B$6:$B$55,0)),"System fehlt"))</f>
        <v/>
      </c>
      <c r="E9" s="16">
        <f>IF(A9="","",IF(OR(D9="auffällig",D9="nicht prüfbar"),"nötig",IF(D9="offen","Logprüfung abschliessen",IF(C9="J","empfohlen","optional"))))</f>
        <v/>
      </c>
      <c r="F9" s="11" t="inlineStr">
        <is>
          <t>J</t>
        </is>
      </c>
      <c r="G9" s="12" t="n"/>
      <c r="H9" s="11" t="n"/>
      <c r="I9" s="11" t="n"/>
      <c r="J9" s="11" t="inlineStr">
        <is>
          <t>Beispiel: Agentur X</t>
        </is>
      </c>
      <c r="K9" s="16">
        <f>IF(A9="","",IF(AND(E9="optional",G9=""),"nicht nötig",IF(G9="","offen",IF(H9="N","offen",IF(F9&lt;&gt;"J","erledigt, Computer prüfen","erledigt")))))</f>
        <v/>
      </c>
      <c r="L9" s="11" t="n"/>
    </row>
    <row r="10">
      <c r="A10" s="11" t="inlineStr">
        <is>
          <t>Beispiel: Webshop</t>
        </is>
      </c>
      <c r="B10" s="11" t="inlineStr">
        <is>
          <t>CMS- oder Shop-Admin</t>
        </is>
      </c>
      <c r="C10" s="11" t="inlineStr">
        <is>
          <t>N</t>
        </is>
      </c>
      <c r="D10" s="19">
        <f>IF(A10="","",IFERROR(INDEX(Systeme!$P$6:$P$55,MATCH(A10,Systeme!$B$6:$B$55,0)),"System fehlt"))</f>
        <v/>
      </c>
      <c r="E10" s="16">
        <f>IF(A10="","",IF(OR(D10="auffällig",D10="nicht prüfbar"),"nötig",IF(D10="offen","Logprüfung abschliessen",IF(C10="J","empfohlen","optional"))))</f>
        <v/>
      </c>
      <c r="F10" s="11" t="inlineStr">
        <is>
          <t>J</t>
        </is>
      </c>
      <c r="G10" s="12" t="n">
        <v>46319</v>
      </c>
      <c r="H10" s="11" t="inlineStr">
        <is>
          <t>J</t>
        </is>
      </c>
      <c r="I10" s="11" t="inlineStr">
        <is>
          <t>J</t>
        </is>
      </c>
      <c r="J10" s="11" t="inlineStr">
        <is>
          <t>Beispiel: Agentur X</t>
        </is>
      </c>
      <c r="K10" s="16">
        <f>IF(A10="","",IF(AND(E10="optional",G10=""),"nicht nötig",IF(G10="","offen",IF(H10="N","offen",IF(F10&lt;&gt;"J","erledigt, Computer prüfen","erledigt")))))</f>
        <v/>
      </c>
      <c r="L10" s="11" t="n"/>
    </row>
    <row r="11">
      <c r="A11" s="11" t="inlineStr">
        <is>
          <t>Beispiel: Webshop</t>
        </is>
      </c>
      <c r="B11" s="11" t="inlineStr">
        <is>
          <t>FTP / SFTP</t>
        </is>
      </c>
      <c r="C11" s="11" t="inlineStr">
        <is>
          <t>N</t>
        </is>
      </c>
      <c r="D11" s="19">
        <f>IF(A11="","",IFERROR(INDEX(Systeme!$P$6:$P$55,MATCH(A11,Systeme!$B$6:$B$55,0)),"System fehlt"))</f>
        <v/>
      </c>
      <c r="E11" s="16">
        <f>IF(A11="","",IF(OR(D11="auffällig",D11="nicht prüfbar"),"nötig",IF(D11="offen","Logprüfung abschliessen",IF(C11="J","empfohlen","optional"))))</f>
        <v/>
      </c>
      <c r="F11" s="11" t="inlineStr">
        <is>
          <t>J</t>
        </is>
      </c>
      <c r="G11" s="12" t="n">
        <v>46319</v>
      </c>
      <c r="H11" s="11" t="inlineStr">
        <is>
          <t>J</t>
        </is>
      </c>
      <c r="I11" s="11" t="inlineStr">
        <is>
          <t>nicht verfügbar</t>
        </is>
      </c>
      <c r="J11" s="11" t="inlineStr">
        <is>
          <t>Beispiel: Agentur X</t>
        </is>
      </c>
      <c r="K11" s="16">
        <f>IF(A11="","",IF(AND(E11="optional",G11=""),"nicht nötig",IF(G11="","offen",IF(H11="N","offen",IF(F11&lt;&gt;"J","erledigt, Computer prüfen","erledigt")))))</f>
        <v/>
      </c>
      <c r="L11" s="11" t="n"/>
    </row>
    <row r="12">
      <c r="A12" s="11" t="inlineStr">
        <is>
          <t>Beispiel: Website (WordPress)</t>
        </is>
      </c>
      <c r="B12" s="11" t="inlineStr">
        <is>
          <t>Datenbank</t>
        </is>
      </c>
      <c r="C12" s="11" t="inlineStr">
        <is>
          <t>J</t>
        </is>
      </c>
      <c r="D12" s="19">
        <f>IF(A12="","",IFERROR(INDEX(Systeme!$P$6:$P$55,MATCH(A12,Systeme!$B$6:$B$55,0)),"System fehlt"))</f>
        <v/>
      </c>
      <c r="E12" s="16">
        <f>IF(A12="","",IF(OR(D12="auffällig",D12="nicht prüfbar"),"nötig",IF(D12="offen","Logprüfung abschliessen",IF(C12="J","empfohlen","optional"))))</f>
        <v/>
      </c>
      <c r="F12" s="11" t="inlineStr">
        <is>
          <t>J</t>
        </is>
      </c>
      <c r="G12" s="12" t="n"/>
      <c r="H12" s="11" t="n"/>
      <c r="I12" s="11" t="n"/>
      <c r="J12" s="11" t="inlineStr">
        <is>
          <t>Beispiel: Leitung IT</t>
        </is>
      </c>
      <c r="K12" s="16">
        <f>IF(A12="","",IF(AND(E12="optional",G12=""),"nicht nötig",IF(G12="","offen",IF(H12="N","offen",IF(F12&lt;&gt;"J","erledigt, Computer prüfen","erledigt")))))</f>
        <v/>
      </c>
      <c r="L12" s="11" t="n"/>
    </row>
    <row r="13">
      <c r="A13" s="11" t="inlineStr">
        <is>
          <t>Beispiel: Website (WordPress)</t>
        </is>
      </c>
      <c r="B13" s="11" t="inlineStr">
        <is>
          <t>CMS- oder Shop-Admin</t>
        </is>
      </c>
      <c r="C13" s="11" t="inlineStr">
        <is>
          <t>N</t>
        </is>
      </c>
      <c r="D13" s="19">
        <f>IF(A13="","",IFERROR(INDEX(Systeme!$P$6:$P$55,MATCH(A13,Systeme!$B$6:$B$55,0)),"System fehlt"))</f>
        <v/>
      </c>
      <c r="E13" s="16">
        <f>IF(A13="","",IF(OR(D13="auffällig",D13="nicht prüfbar"),"nötig",IF(D13="offen","Logprüfung abschliessen",IF(C13="J","empfohlen","optional"))))</f>
        <v/>
      </c>
      <c r="F13" s="11" t="inlineStr">
        <is>
          <t>J</t>
        </is>
      </c>
      <c r="G13" s="12" t="n"/>
      <c r="H13" s="11" t="n"/>
      <c r="I13" s="11" t="n"/>
      <c r="J13" s="11" t="inlineStr">
        <is>
          <t>Beispiel: Leitung IT</t>
        </is>
      </c>
      <c r="K13" s="16">
        <f>IF(A13="","",IF(AND(E13="optional",G13=""),"nicht nötig",IF(G13="","offen",IF(H13="N","offen",IF(F13&lt;&gt;"J","erledigt, Computer prüfen","erledigt")))))</f>
        <v/>
      </c>
      <c r="L13" s="11" t="n"/>
    </row>
    <row r="14">
      <c r="A14" s="11" t="n"/>
      <c r="B14" s="11" t="n"/>
      <c r="C14" s="11" t="n"/>
      <c r="D14" s="19">
        <f>IF(A14="","",IFERROR(INDEX(Systeme!$P$6:$P$55,MATCH(A14,Systeme!$B$6:$B$55,0)),"System fehlt"))</f>
        <v/>
      </c>
      <c r="E14" s="16">
        <f>IF(A14="","",IF(OR(D14="auffällig",D14="nicht prüfbar"),"nötig",IF(D14="offen","Logprüfung abschliessen",IF(C14="J","empfohlen","optional"))))</f>
        <v/>
      </c>
      <c r="F14" s="11" t="n"/>
      <c r="G14" s="12" t="n"/>
      <c r="H14" s="11" t="n"/>
      <c r="I14" s="11" t="n"/>
      <c r="J14" s="11" t="n"/>
      <c r="K14" s="16">
        <f>IF(A14="","",IF(AND(E14="optional",G14=""),"nicht nötig",IF(G14="","offen",IF(H14="N","offen",IF(F14&lt;&gt;"J","erledigt, Computer prüfen","erledigt")))))</f>
        <v/>
      </c>
      <c r="L14" s="11" t="n"/>
    </row>
    <row r="15">
      <c r="A15" s="11" t="n"/>
      <c r="B15" s="11" t="n"/>
      <c r="C15" s="11" t="n"/>
      <c r="D15" s="19">
        <f>IF(A15="","",IFERROR(INDEX(Systeme!$P$6:$P$55,MATCH(A15,Systeme!$B$6:$B$55,0)),"System fehlt"))</f>
        <v/>
      </c>
      <c r="E15" s="16">
        <f>IF(A15="","",IF(OR(D15="auffällig",D15="nicht prüfbar"),"nötig",IF(D15="offen","Logprüfung abschliessen",IF(C15="J","empfohlen","optional"))))</f>
        <v/>
      </c>
      <c r="F15" s="11" t="n"/>
      <c r="G15" s="12" t="n"/>
      <c r="H15" s="11" t="n"/>
      <c r="I15" s="11" t="n"/>
      <c r="J15" s="11" t="n"/>
      <c r="K15" s="16">
        <f>IF(A15="","",IF(AND(E15="optional",G15=""),"nicht nötig",IF(G15="","offen",IF(H15="N","offen",IF(F15&lt;&gt;"J","erledigt, Computer prüfen","erledigt")))))</f>
        <v/>
      </c>
      <c r="L15" s="11" t="n"/>
    </row>
    <row r="16">
      <c r="A16" s="11" t="n"/>
      <c r="B16" s="11" t="n"/>
      <c r="C16" s="11" t="n"/>
      <c r="D16" s="19">
        <f>IF(A16="","",IFERROR(INDEX(Systeme!$P$6:$P$55,MATCH(A16,Systeme!$B$6:$B$55,0)),"System fehlt"))</f>
        <v/>
      </c>
      <c r="E16" s="16">
        <f>IF(A16="","",IF(OR(D16="auffällig",D16="nicht prüfbar"),"nötig",IF(D16="offen","Logprüfung abschliessen",IF(C16="J","empfohlen","optional"))))</f>
        <v/>
      </c>
      <c r="F16" s="11" t="n"/>
      <c r="G16" s="12" t="n"/>
      <c r="H16" s="11" t="n"/>
      <c r="I16" s="11" t="n"/>
      <c r="J16" s="11" t="n"/>
      <c r="K16" s="16">
        <f>IF(A16="","",IF(AND(E16="optional",G16=""),"nicht nötig",IF(G16="","offen",IF(H16="N","offen",IF(F16&lt;&gt;"J","erledigt, Computer prüfen","erledigt")))))</f>
        <v/>
      </c>
      <c r="L16" s="11" t="n"/>
    </row>
    <row r="17">
      <c r="A17" s="11" t="n"/>
      <c r="B17" s="11" t="n"/>
      <c r="C17" s="11" t="n"/>
      <c r="D17" s="19">
        <f>IF(A17="","",IFERROR(INDEX(Systeme!$P$6:$P$55,MATCH(A17,Systeme!$B$6:$B$55,0)),"System fehlt"))</f>
        <v/>
      </c>
      <c r="E17" s="16">
        <f>IF(A17="","",IF(OR(D17="auffällig",D17="nicht prüfbar"),"nötig",IF(D17="offen","Logprüfung abschliessen",IF(C17="J","empfohlen","optional"))))</f>
        <v/>
      </c>
      <c r="F17" s="11" t="n"/>
      <c r="G17" s="12" t="n"/>
      <c r="H17" s="11" t="n"/>
      <c r="I17" s="11" t="n"/>
      <c r="J17" s="11" t="n"/>
      <c r="K17" s="16">
        <f>IF(A17="","",IF(AND(E17="optional",G17=""),"nicht nötig",IF(G17="","offen",IF(H17="N","offen",IF(F17&lt;&gt;"J","erledigt, Computer prüfen","erledigt")))))</f>
        <v/>
      </c>
      <c r="L17" s="11" t="n"/>
    </row>
    <row r="18">
      <c r="A18" s="11" t="n"/>
      <c r="B18" s="11" t="n"/>
      <c r="C18" s="11" t="n"/>
      <c r="D18" s="19">
        <f>IF(A18="","",IFERROR(INDEX(Systeme!$P$6:$P$55,MATCH(A18,Systeme!$B$6:$B$55,0)),"System fehlt"))</f>
        <v/>
      </c>
      <c r="E18" s="16">
        <f>IF(A18="","",IF(OR(D18="auffällig",D18="nicht prüfbar"),"nötig",IF(D18="offen","Logprüfung abschliessen",IF(C18="J","empfohlen","optional"))))</f>
        <v/>
      </c>
      <c r="F18" s="11" t="n"/>
      <c r="G18" s="12" t="n"/>
      <c r="H18" s="11" t="n"/>
      <c r="I18" s="11" t="n"/>
      <c r="J18" s="11" t="n"/>
      <c r="K18" s="16">
        <f>IF(A18="","",IF(AND(E18="optional",G18=""),"nicht nötig",IF(G18="","offen",IF(H18="N","offen",IF(F18&lt;&gt;"J","erledigt, Computer prüfen","erledigt")))))</f>
        <v/>
      </c>
      <c r="L18" s="11" t="n"/>
    </row>
    <row r="19">
      <c r="A19" s="11" t="n"/>
      <c r="B19" s="11" t="n"/>
      <c r="C19" s="11" t="n"/>
      <c r="D19" s="19">
        <f>IF(A19="","",IFERROR(INDEX(Systeme!$P$6:$P$55,MATCH(A19,Systeme!$B$6:$B$55,0)),"System fehlt"))</f>
        <v/>
      </c>
      <c r="E19" s="16">
        <f>IF(A19="","",IF(OR(D19="auffällig",D19="nicht prüfbar"),"nötig",IF(D19="offen","Logprüfung abschliessen",IF(C19="J","empfohlen","optional"))))</f>
        <v/>
      </c>
      <c r="F19" s="11" t="n"/>
      <c r="G19" s="12" t="n"/>
      <c r="H19" s="11" t="n"/>
      <c r="I19" s="11" t="n"/>
      <c r="J19" s="11" t="n"/>
      <c r="K19" s="16">
        <f>IF(A19="","",IF(AND(E19="optional",G19=""),"nicht nötig",IF(G19="","offen",IF(H19="N","offen",IF(F19&lt;&gt;"J","erledigt, Computer prüfen","erledigt")))))</f>
        <v/>
      </c>
      <c r="L19" s="11" t="n"/>
    </row>
    <row r="20">
      <c r="A20" s="11" t="n"/>
      <c r="B20" s="11" t="n"/>
      <c r="C20" s="11" t="n"/>
      <c r="D20" s="19">
        <f>IF(A20="","",IFERROR(INDEX(Systeme!$P$6:$P$55,MATCH(A20,Systeme!$B$6:$B$55,0)),"System fehlt"))</f>
        <v/>
      </c>
      <c r="E20" s="16">
        <f>IF(A20="","",IF(OR(D20="auffällig",D20="nicht prüfbar"),"nötig",IF(D20="offen","Logprüfung abschliessen",IF(C20="J","empfohlen","optional"))))</f>
        <v/>
      </c>
      <c r="F20" s="11" t="n"/>
      <c r="G20" s="12" t="n"/>
      <c r="H20" s="11" t="n"/>
      <c r="I20" s="11" t="n"/>
      <c r="J20" s="11" t="n"/>
      <c r="K20" s="16">
        <f>IF(A20="","",IF(AND(E20="optional",G20=""),"nicht nötig",IF(G20="","offen",IF(H20="N","offen",IF(F20&lt;&gt;"J","erledigt, Computer prüfen","erledigt")))))</f>
        <v/>
      </c>
      <c r="L20" s="11" t="n"/>
    </row>
    <row r="21">
      <c r="A21" s="11" t="n"/>
      <c r="B21" s="11" t="n"/>
      <c r="C21" s="11" t="n"/>
      <c r="D21" s="19">
        <f>IF(A21="","",IFERROR(INDEX(Systeme!$P$6:$P$55,MATCH(A21,Systeme!$B$6:$B$55,0)),"System fehlt"))</f>
        <v/>
      </c>
      <c r="E21" s="16">
        <f>IF(A21="","",IF(OR(D21="auffällig",D21="nicht prüfbar"),"nötig",IF(D21="offen","Logprüfung abschliessen",IF(C21="J","empfohlen","optional"))))</f>
        <v/>
      </c>
      <c r="F21" s="11" t="n"/>
      <c r="G21" s="12" t="n"/>
      <c r="H21" s="11" t="n"/>
      <c r="I21" s="11" t="n"/>
      <c r="J21" s="11" t="n"/>
      <c r="K21" s="16">
        <f>IF(A21="","",IF(AND(E21="optional",G21=""),"nicht nötig",IF(G21="","offen",IF(H21="N","offen",IF(F21&lt;&gt;"J","erledigt, Computer prüfen","erledigt")))))</f>
        <v/>
      </c>
      <c r="L21" s="11" t="n"/>
    </row>
    <row r="22">
      <c r="A22" s="11" t="n"/>
      <c r="B22" s="11" t="n"/>
      <c r="C22" s="11" t="n"/>
      <c r="D22" s="19">
        <f>IF(A22="","",IFERROR(INDEX(Systeme!$P$6:$P$55,MATCH(A22,Systeme!$B$6:$B$55,0)),"System fehlt"))</f>
        <v/>
      </c>
      <c r="E22" s="16">
        <f>IF(A22="","",IF(OR(D22="auffällig",D22="nicht prüfbar"),"nötig",IF(D22="offen","Logprüfung abschliessen",IF(C22="J","empfohlen","optional"))))</f>
        <v/>
      </c>
      <c r="F22" s="11" t="n"/>
      <c r="G22" s="12" t="n"/>
      <c r="H22" s="11" t="n"/>
      <c r="I22" s="11" t="n"/>
      <c r="J22" s="11" t="n"/>
      <c r="K22" s="16">
        <f>IF(A22="","",IF(AND(E22="optional",G22=""),"nicht nötig",IF(G22="","offen",IF(H22="N","offen",IF(F22&lt;&gt;"J","erledigt, Computer prüfen","erledigt")))))</f>
        <v/>
      </c>
      <c r="L22" s="11" t="n"/>
    </row>
    <row r="23">
      <c r="A23" s="11" t="n"/>
      <c r="B23" s="11" t="n"/>
      <c r="C23" s="11" t="n"/>
      <c r="D23" s="19">
        <f>IF(A23="","",IFERROR(INDEX(Systeme!$P$6:$P$55,MATCH(A23,Systeme!$B$6:$B$55,0)),"System fehlt"))</f>
        <v/>
      </c>
      <c r="E23" s="16">
        <f>IF(A23="","",IF(OR(D23="auffällig",D23="nicht prüfbar"),"nötig",IF(D23="offen","Logprüfung abschliessen",IF(C23="J","empfohlen","optional"))))</f>
        <v/>
      </c>
      <c r="F23" s="11" t="n"/>
      <c r="G23" s="12" t="n"/>
      <c r="H23" s="11" t="n"/>
      <c r="I23" s="11" t="n"/>
      <c r="J23" s="11" t="n"/>
      <c r="K23" s="16">
        <f>IF(A23="","",IF(AND(E23="optional",G23=""),"nicht nötig",IF(G23="","offen",IF(H23="N","offen",IF(F23&lt;&gt;"J","erledigt, Computer prüfen","erledigt")))))</f>
        <v/>
      </c>
      <c r="L23" s="11" t="n"/>
    </row>
    <row r="24">
      <c r="A24" s="11" t="n"/>
      <c r="B24" s="11" t="n"/>
      <c r="C24" s="11" t="n"/>
      <c r="D24" s="19">
        <f>IF(A24="","",IFERROR(INDEX(Systeme!$P$6:$P$55,MATCH(A24,Systeme!$B$6:$B$55,0)),"System fehlt"))</f>
        <v/>
      </c>
      <c r="E24" s="16">
        <f>IF(A24="","",IF(OR(D24="auffällig",D24="nicht prüfbar"),"nötig",IF(D24="offen","Logprüfung abschliessen",IF(C24="J","empfohlen","optional"))))</f>
        <v/>
      </c>
      <c r="F24" s="11" t="n"/>
      <c r="G24" s="12" t="n"/>
      <c r="H24" s="11" t="n"/>
      <c r="I24" s="11" t="n"/>
      <c r="J24" s="11" t="n"/>
      <c r="K24" s="16">
        <f>IF(A24="","",IF(AND(E24="optional",G24=""),"nicht nötig",IF(G24="","offen",IF(H24="N","offen",IF(F24&lt;&gt;"J","erledigt, Computer prüfen","erledigt")))))</f>
        <v/>
      </c>
      <c r="L24" s="11" t="n"/>
    </row>
    <row r="25">
      <c r="A25" s="11" t="n"/>
      <c r="B25" s="11" t="n"/>
      <c r="C25" s="11" t="n"/>
      <c r="D25" s="19">
        <f>IF(A25="","",IFERROR(INDEX(Systeme!$P$6:$P$55,MATCH(A25,Systeme!$B$6:$B$55,0)),"System fehlt"))</f>
        <v/>
      </c>
      <c r="E25" s="16">
        <f>IF(A25="","",IF(OR(D25="auffällig",D25="nicht prüfbar"),"nötig",IF(D25="offen","Logprüfung abschliessen",IF(C25="J","empfohlen","optional"))))</f>
        <v/>
      </c>
      <c r="F25" s="11" t="n"/>
      <c r="G25" s="12" t="n"/>
      <c r="H25" s="11" t="n"/>
      <c r="I25" s="11" t="n"/>
      <c r="J25" s="11" t="n"/>
      <c r="K25" s="16">
        <f>IF(A25="","",IF(AND(E25="optional",G25=""),"nicht nötig",IF(G25="","offen",IF(H25="N","offen",IF(F25&lt;&gt;"J","erledigt, Computer prüfen","erledigt")))))</f>
        <v/>
      </c>
      <c r="L25" s="11" t="n"/>
    </row>
    <row r="26">
      <c r="A26" s="11" t="n"/>
      <c r="B26" s="11" t="n"/>
      <c r="C26" s="11" t="n"/>
      <c r="D26" s="19">
        <f>IF(A26="","",IFERROR(INDEX(Systeme!$P$6:$P$55,MATCH(A26,Systeme!$B$6:$B$55,0)),"System fehlt"))</f>
        <v/>
      </c>
      <c r="E26" s="16">
        <f>IF(A26="","",IF(OR(D26="auffällig",D26="nicht prüfbar"),"nötig",IF(D26="offen","Logprüfung abschliessen",IF(C26="J","empfohlen","optional"))))</f>
        <v/>
      </c>
      <c r="F26" s="11" t="n"/>
      <c r="G26" s="12" t="n"/>
      <c r="H26" s="11" t="n"/>
      <c r="I26" s="11" t="n"/>
      <c r="J26" s="11" t="n"/>
      <c r="K26" s="16">
        <f>IF(A26="","",IF(AND(E26="optional",G26=""),"nicht nötig",IF(G26="","offen",IF(H26="N","offen",IF(F26&lt;&gt;"J","erledigt, Computer prüfen","erledigt")))))</f>
        <v/>
      </c>
      <c r="L26" s="11" t="n"/>
    </row>
    <row r="27">
      <c r="A27" s="11" t="n"/>
      <c r="B27" s="11" t="n"/>
      <c r="C27" s="11" t="n"/>
      <c r="D27" s="19">
        <f>IF(A27="","",IFERROR(INDEX(Systeme!$P$6:$P$55,MATCH(A27,Systeme!$B$6:$B$55,0)),"System fehlt"))</f>
        <v/>
      </c>
      <c r="E27" s="16">
        <f>IF(A27="","",IF(OR(D27="auffällig",D27="nicht prüfbar"),"nötig",IF(D27="offen","Logprüfung abschliessen",IF(C27="J","empfohlen","optional"))))</f>
        <v/>
      </c>
      <c r="F27" s="11" t="n"/>
      <c r="G27" s="12" t="n"/>
      <c r="H27" s="11" t="n"/>
      <c r="I27" s="11" t="n"/>
      <c r="J27" s="11" t="n"/>
      <c r="K27" s="16">
        <f>IF(A27="","",IF(AND(E27="optional",G27=""),"nicht nötig",IF(G27="","offen",IF(H27="N","offen",IF(F27&lt;&gt;"J","erledigt, Computer prüfen","erledigt")))))</f>
        <v/>
      </c>
      <c r="L27" s="11" t="n"/>
    </row>
    <row r="28">
      <c r="A28" s="11" t="n"/>
      <c r="B28" s="11" t="n"/>
      <c r="C28" s="11" t="n"/>
      <c r="D28" s="19">
        <f>IF(A28="","",IFERROR(INDEX(Systeme!$P$6:$P$55,MATCH(A28,Systeme!$B$6:$B$55,0)),"System fehlt"))</f>
        <v/>
      </c>
      <c r="E28" s="16">
        <f>IF(A28="","",IF(OR(D28="auffällig",D28="nicht prüfbar"),"nötig",IF(D28="offen","Logprüfung abschliessen",IF(C28="J","empfohlen","optional"))))</f>
        <v/>
      </c>
      <c r="F28" s="11" t="n"/>
      <c r="G28" s="12" t="n"/>
      <c r="H28" s="11" t="n"/>
      <c r="I28" s="11" t="n"/>
      <c r="J28" s="11" t="n"/>
      <c r="K28" s="16">
        <f>IF(A28="","",IF(AND(E28="optional",G28=""),"nicht nötig",IF(G28="","offen",IF(H28="N","offen",IF(F28&lt;&gt;"J","erledigt, Computer prüfen","erledigt")))))</f>
        <v/>
      </c>
      <c r="L28" s="11" t="n"/>
    </row>
    <row r="29">
      <c r="A29" s="11" t="n"/>
      <c r="B29" s="11" t="n"/>
      <c r="C29" s="11" t="n"/>
      <c r="D29" s="19">
        <f>IF(A29="","",IFERROR(INDEX(Systeme!$P$6:$P$55,MATCH(A29,Systeme!$B$6:$B$55,0)),"System fehlt"))</f>
        <v/>
      </c>
      <c r="E29" s="16">
        <f>IF(A29="","",IF(OR(D29="auffällig",D29="nicht prüfbar"),"nötig",IF(D29="offen","Logprüfung abschliessen",IF(C29="J","empfohlen","optional"))))</f>
        <v/>
      </c>
      <c r="F29" s="11" t="n"/>
      <c r="G29" s="12" t="n"/>
      <c r="H29" s="11" t="n"/>
      <c r="I29" s="11" t="n"/>
      <c r="J29" s="11" t="n"/>
      <c r="K29" s="16">
        <f>IF(A29="","",IF(AND(E29="optional",G29=""),"nicht nötig",IF(G29="","offen",IF(H29="N","offen",IF(F29&lt;&gt;"J","erledigt, Computer prüfen","erledigt")))))</f>
        <v/>
      </c>
      <c r="L29" s="11" t="n"/>
    </row>
    <row r="30">
      <c r="A30" s="11" t="n"/>
      <c r="B30" s="11" t="n"/>
      <c r="C30" s="11" t="n"/>
      <c r="D30" s="19">
        <f>IF(A30="","",IFERROR(INDEX(Systeme!$P$6:$P$55,MATCH(A30,Systeme!$B$6:$B$55,0)),"System fehlt"))</f>
        <v/>
      </c>
      <c r="E30" s="16">
        <f>IF(A30="","",IF(OR(D30="auffällig",D30="nicht prüfbar"),"nötig",IF(D30="offen","Logprüfung abschliessen",IF(C30="J","empfohlen","optional"))))</f>
        <v/>
      </c>
      <c r="F30" s="11" t="n"/>
      <c r="G30" s="12" t="n"/>
      <c r="H30" s="11" t="n"/>
      <c r="I30" s="11" t="n"/>
      <c r="J30" s="11" t="n"/>
      <c r="K30" s="16">
        <f>IF(A30="","",IF(AND(E30="optional",G30=""),"nicht nötig",IF(G30="","offen",IF(H30="N","offen",IF(F30&lt;&gt;"J","erledigt, Computer prüfen","erledigt")))))</f>
        <v/>
      </c>
      <c r="L30" s="11" t="n"/>
    </row>
    <row r="31">
      <c r="A31" s="11" t="n"/>
      <c r="B31" s="11" t="n"/>
      <c r="C31" s="11" t="n"/>
      <c r="D31" s="19">
        <f>IF(A31="","",IFERROR(INDEX(Systeme!$P$6:$P$55,MATCH(A31,Systeme!$B$6:$B$55,0)),"System fehlt"))</f>
        <v/>
      </c>
      <c r="E31" s="16">
        <f>IF(A31="","",IF(OR(D31="auffällig",D31="nicht prüfbar"),"nötig",IF(D31="offen","Logprüfung abschliessen",IF(C31="J","empfohlen","optional"))))</f>
        <v/>
      </c>
      <c r="F31" s="11" t="n"/>
      <c r="G31" s="12" t="n"/>
      <c r="H31" s="11" t="n"/>
      <c r="I31" s="11" t="n"/>
      <c r="J31" s="11" t="n"/>
      <c r="K31" s="16">
        <f>IF(A31="","",IF(AND(E31="optional",G31=""),"nicht nötig",IF(G31="","offen",IF(H31="N","offen",IF(F31&lt;&gt;"J","erledigt, Computer prüfen","erledigt")))))</f>
        <v/>
      </c>
      <c r="L31" s="11" t="n"/>
    </row>
    <row r="32">
      <c r="A32" s="11" t="n"/>
      <c r="B32" s="11" t="n"/>
      <c r="C32" s="11" t="n"/>
      <c r="D32" s="19">
        <f>IF(A32="","",IFERROR(INDEX(Systeme!$P$6:$P$55,MATCH(A32,Systeme!$B$6:$B$55,0)),"System fehlt"))</f>
        <v/>
      </c>
      <c r="E32" s="16">
        <f>IF(A32="","",IF(OR(D32="auffällig",D32="nicht prüfbar"),"nötig",IF(D32="offen","Logprüfung abschliessen",IF(C32="J","empfohlen","optional"))))</f>
        <v/>
      </c>
      <c r="F32" s="11" t="n"/>
      <c r="G32" s="12" t="n"/>
      <c r="H32" s="11" t="n"/>
      <c r="I32" s="11" t="n"/>
      <c r="J32" s="11" t="n"/>
      <c r="K32" s="16">
        <f>IF(A32="","",IF(AND(E32="optional",G32=""),"nicht nötig",IF(G32="","offen",IF(H32="N","offen",IF(F32&lt;&gt;"J","erledigt, Computer prüfen","erledigt")))))</f>
        <v/>
      </c>
      <c r="L32" s="11" t="n"/>
    </row>
    <row r="33">
      <c r="A33" s="11" t="n"/>
      <c r="B33" s="11" t="n"/>
      <c r="C33" s="11" t="n"/>
      <c r="D33" s="19">
        <f>IF(A33="","",IFERROR(INDEX(Systeme!$P$6:$P$55,MATCH(A33,Systeme!$B$6:$B$55,0)),"System fehlt"))</f>
        <v/>
      </c>
      <c r="E33" s="16">
        <f>IF(A33="","",IF(OR(D33="auffällig",D33="nicht prüfbar"),"nötig",IF(D33="offen","Logprüfung abschliessen",IF(C33="J","empfohlen","optional"))))</f>
        <v/>
      </c>
      <c r="F33" s="11" t="n"/>
      <c r="G33" s="12" t="n"/>
      <c r="H33" s="11" t="n"/>
      <c r="I33" s="11" t="n"/>
      <c r="J33" s="11" t="n"/>
      <c r="K33" s="16">
        <f>IF(A33="","",IF(AND(E33="optional",G33=""),"nicht nötig",IF(G33="","offen",IF(H33="N","offen",IF(F33&lt;&gt;"J","erledigt, Computer prüfen","erledigt")))))</f>
        <v/>
      </c>
      <c r="L33" s="11" t="n"/>
    </row>
    <row r="34">
      <c r="A34" s="11" t="n"/>
      <c r="B34" s="11" t="n"/>
      <c r="C34" s="11" t="n"/>
      <c r="D34" s="19">
        <f>IF(A34="","",IFERROR(INDEX(Systeme!$P$6:$P$55,MATCH(A34,Systeme!$B$6:$B$55,0)),"System fehlt"))</f>
        <v/>
      </c>
      <c r="E34" s="16">
        <f>IF(A34="","",IF(OR(D34="auffällig",D34="nicht prüfbar"),"nötig",IF(D34="offen","Logprüfung abschliessen",IF(C34="J","empfohlen","optional"))))</f>
        <v/>
      </c>
      <c r="F34" s="11" t="n"/>
      <c r="G34" s="12" t="n"/>
      <c r="H34" s="11" t="n"/>
      <c r="I34" s="11" t="n"/>
      <c r="J34" s="11" t="n"/>
      <c r="K34" s="16">
        <f>IF(A34="","",IF(AND(E34="optional",G34=""),"nicht nötig",IF(G34="","offen",IF(H34="N","offen",IF(F34&lt;&gt;"J","erledigt, Computer prüfen","erledigt")))))</f>
        <v/>
      </c>
      <c r="L34" s="11" t="n"/>
    </row>
    <row r="35">
      <c r="A35" s="11" t="n"/>
      <c r="B35" s="11" t="n"/>
      <c r="C35" s="11" t="n"/>
      <c r="D35" s="19">
        <f>IF(A35="","",IFERROR(INDEX(Systeme!$P$6:$P$55,MATCH(A35,Systeme!$B$6:$B$55,0)),"System fehlt"))</f>
        <v/>
      </c>
      <c r="E35" s="16">
        <f>IF(A35="","",IF(OR(D35="auffällig",D35="nicht prüfbar"),"nötig",IF(D35="offen","Logprüfung abschliessen",IF(C35="J","empfohlen","optional"))))</f>
        <v/>
      </c>
      <c r="F35" s="11" t="n"/>
      <c r="G35" s="12" t="n"/>
      <c r="H35" s="11" t="n"/>
      <c r="I35" s="11" t="n"/>
      <c r="J35" s="11" t="n"/>
      <c r="K35" s="16">
        <f>IF(A35="","",IF(AND(E35="optional",G35=""),"nicht nötig",IF(G35="","offen",IF(H35="N","offen",IF(F35&lt;&gt;"J","erledigt, Computer prüfen","erledigt")))))</f>
        <v/>
      </c>
      <c r="L35" s="11" t="n"/>
    </row>
    <row r="36">
      <c r="A36" s="11" t="n"/>
      <c r="B36" s="11" t="n"/>
      <c r="C36" s="11" t="n"/>
      <c r="D36" s="19">
        <f>IF(A36="","",IFERROR(INDEX(Systeme!$P$6:$P$55,MATCH(A36,Systeme!$B$6:$B$55,0)),"System fehlt"))</f>
        <v/>
      </c>
      <c r="E36" s="16">
        <f>IF(A36="","",IF(OR(D36="auffällig",D36="nicht prüfbar"),"nötig",IF(D36="offen","Logprüfung abschliessen",IF(C36="J","empfohlen","optional"))))</f>
        <v/>
      </c>
      <c r="F36" s="11" t="n"/>
      <c r="G36" s="12" t="n"/>
      <c r="H36" s="11" t="n"/>
      <c r="I36" s="11" t="n"/>
      <c r="J36" s="11" t="n"/>
      <c r="K36" s="16">
        <f>IF(A36="","",IF(AND(E36="optional",G36=""),"nicht nötig",IF(G36="","offen",IF(H36="N","offen",IF(F36&lt;&gt;"J","erledigt, Computer prüfen","erledigt")))))</f>
        <v/>
      </c>
      <c r="L36" s="11" t="n"/>
    </row>
    <row r="37">
      <c r="A37" s="11" t="n"/>
      <c r="B37" s="11" t="n"/>
      <c r="C37" s="11" t="n"/>
      <c r="D37" s="19">
        <f>IF(A37="","",IFERROR(INDEX(Systeme!$P$6:$P$55,MATCH(A37,Systeme!$B$6:$B$55,0)),"System fehlt"))</f>
        <v/>
      </c>
      <c r="E37" s="16">
        <f>IF(A37="","",IF(OR(D37="auffällig",D37="nicht prüfbar"),"nötig",IF(D37="offen","Logprüfung abschliessen",IF(C37="J","empfohlen","optional"))))</f>
        <v/>
      </c>
      <c r="F37" s="11" t="n"/>
      <c r="G37" s="12" t="n"/>
      <c r="H37" s="11" t="n"/>
      <c r="I37" s="11" t="n"/>
      <c r="J37" s="11" t="n"/>
      <c r="K37" s="16">
        <f>IF(A37="","",IF(AND(E37="optional",G37=""),"nicht nötig",IF(G37="","offen",IF(H37="N","offen",IF(F37&lt;&gt;"J","erledigt, Computer prüfen","erledigt")))))</f>
        <v/>
      </c>
      <c r="L37" s="11" t="n"/>
    </row>
    <row r="38">
      <c r="A38" s="11" t="n"/>
      <c r="B38" s="11" t="n"/>
      <c r="C38" s="11" t="n"/>
      <c r="D38" s="19">
        <f>IF(A38="","",IFERROR(INDEX(Systeme!$P$6:$P$55,MATCH(A38,Systeme!$B$6:$B$55,0)),"System fehlt"))</f>
        <v/>
      </c>
      <c r="E38" s="16">
        <f>IF(A38="","",IF(OR(D38="auffällig",D38="nicht prüfbar"),"nötig",IF(D38="offen","Logprüfung abschliessen",IF(C38="J","empfohlen","optional"))))</f>
        <v/>
      </c>
      <c r="F38" s="11" t="n"/>
      <c r="G38" s="12" t="n"/>
      <c r="H38" s="11" t="n"/>
      <c r="I38" s="11" t="n"/>
      <c r="J38" s="11" t="n"/>
      <c r="K38" s="16">
        <f>IF(A38="","",IF(AND(E38="optional",G38=""),"nicht nötig",IF(G38="","offen",IF(H38="N","offen",IF(F38&lt;&gt;"J","erledigt, Computer prüfen","erledigt")))))</f>
        <v/>
      </c>
      <c r="L38" s="11" t="n"/>
    </row>
    <row r="39">
      <c r="A39" s="11" t="n"/>
      <c r="B39" s="11" t="n"/>
      <c r="C39" s="11" t="n"/>
      <c r="D39" s="19">
        <f>IF(A39="","",IFERROR(INDEX(Systeme!$P$6:$P$55,MATCH(A39,Systeme!$B$6:$B$55,0)),"System fehlt"))</f>
        <v/>
      </c>
      <c r="E39" s="16">
        <f>IF(A39="","",IF(OR(D39="auffällig",D39="nicht prüfbar"),"nötig",IF(D39="offen","Logprüfung abschliessen",IF(C39="J","empfohlen","optional"))))</f>
        <v/>
      </c>
      <c r="F39" s="11" t="n"/>
      <c r="G39" s="12" t="n"/>
      <c r="H39" s="11" t="n"/>
      <c r="I39" s="11" t="n"/>
      <c r="J39" s="11" t="n"/>
      <c r="K39" s="16">
        <f>IF(A39="","",IF(AND(E39="optional",G39=""),"nicht nötig",IF(G39="","offen",IF(H39="N","offen",IF(F39&lt;&gt;"J","erledigt, Computer prüfen","erledigt")))))</f>
        <v/>
      </c>
      <c r="L39" s="11" t="n"/>
    </row>
    <row r="40">
      <c r="A40" s="11" t="n"/>
      <c r="B40" s="11" t="n"/>
      <c r="C40" s="11" t="n"/>
      <c r="D40" s="19">
        <f>IF(A40="","",IFERROR(INDEX(Systeme!$P$6:$P$55,MATCH(A40,Systeme!$B$6:$B$55,0)),"System fehlt"))</f>
        <v/>
      </c>
      <c r="E40" s="16">
        <f>IF(A40="","",IF(OR(D40="auffällig",D40="nicht prüfbar"),"nötig",IF(D40="offen","Logprüfung abschliessen",IF(C40="J","empfohlen","optional"))))</f>
        <v/>
      </c>
      <c r="F40" s="11" t="n"/>
      <c r="G40" s="12" t="n"/>
      <c r="H40" s="11" t="n"/>
      <c r="I40" s="11" t="n"/>
      <c r="J40" s="11" t="n"/>
      <c r="K40" s="16">
        <f>IF(A40="","",IF(AND(E40="optional",G40=""),"nicht nötig",IF(G40="","offen",IF(H40="N","offen",IF(F40&lt;&gt;"J","erledigt, Computer prüfen","erledigt")))))</f>
        <v/>
      </c>
      <c r="L40" s="11" t="n"/>
    </row>
    <row r="41">
      <c r="A41" s="11" t="n"/>
      <c r="B41" s="11" t="n"/>
      <c r="C41" s="11" t="n"/>
      <c r="D41" s="19">
        <f>IF(A41="","",IFERROR(INDEX(Systeme!$P$6:$P$55,MATCH(A41,Systeme!$B$6:$B$55,0)),"System fehlt"))</f>
        <v/>
      </c>
      <c r="E41" s="16">
        <f>IF(A41="","",IF(OR(D41="auffällig",D41="nicht prüfbar"),"nötig",IF(D41="offen","Logprüfung abschliessen",IF(C41="J","empfohlen","optional"))))</f>
        <v/>
      </c>
      <c r="F41" s="11" t="n"/>
      <c r="G41" s="12" t="n"/>
      <c r="H41" s="11" t="n"/>
      <c r="I41" s="11" t="n"/>
      <c r="J41" s="11" t="n"/>
      <c r="K41" s="16">
        <f>IF(A41="","",IF(AND(E41="optional",G41=""),"nicht nötig",IF(G41="","offen",IF(H41="N","offen",IF(F41&lt;&gt;"J","erledigt, Computer prüfen","erledigt")))))</f>
        <v/>
      </c>
      <c r="L41" s="11" t="n"/>
    </row>
    <row r="42">
      <c r="A42" s="11" t="n"/>
      <c r="B42" s="11" t="n"/>
      <c r="C42" s="11" t="n"/>
      <c r="D42" s="19">
        <f>IF(A42="","",IFERROR(INDEX(Systeme!$P$6:$P$55,MATCH(A42,Systeme!$B$6:$B$55,0)),"System fehlt"))</f>
        <v/>
      </c>
      <c r="E42" s="16">
        <f>IF(A42="","",IF(OR(D42="auffällig",D42="nicht prüfbar"),"nötig",IF(D42="offen","Logprüfung abschliessen",IF(C42="J","empfohlen","optional"))))</f>
        <v/>
      </c>
      <c r="F42" s="11" t="n"/>
      <c r="G42" s="12" t="n"/>
      <c r="H42" s="11" t="n"/>
      <c r="I42" s="11" t="n"/>
      <c r="J42" s="11" t="n"/>
      <c r="K42" s="16">
        <f>IF(A42="","",IF(AND(E42="optional",G42=""),"nicht nötig",IF(G42="","offen",IF(H42="N","offen",IF(F42&lt;&gt;"J","erledigt, Computer prüfen","erledigt")))))</f>
        <v/>
      </c>
      <c r="L42" s="11" t="n"/>
    </row>
    <row r="43">
      <c r="A43" s="11" t="n"/>
      <c r="B43" s="11" t="n"/>
      <c r="C43" s="11" t="n"/>
      <c r="D43" s="19">
        <f>IF(A43="","",IFERROR(INDEX(Systeme!$P$6:$P$55,MATCH(A43,Systeme!$B$6:$B$55,0)),"System fehlt"))</f>
        <v/>
      </c>
      <c r="E43" s="16">
        <f>IF(A43="","",IF(OR(D43="auffällig",D43="nicht prüfbar"),"nötig",IF(D43="offen","Logprüfung abschliessen",IF(C43="J","empfohlen","optional"))))</f>
        <v/>
      </c>
      <c r="F43" s="11" t="n"/>
      <c r="G43" s="12" t="n"/>
      <c r="H43" s="11" t="n"/>
      <c r="I43" s="11" t="n"/>
      <c r="J43" s="11" t="n"/>
      <c r="K43" s="16">
        <f>IF(A43="","",IF(AND(E43="optional",G43=""),"nicht nötig",IF(G43="","offen",IF(H43="N","offen",IF(F43&lt;&gt;"J","erledigt, Computer prüfen","erledigt")))))</f>
        <v/>
      </c>
      <c r="L43" s="11" t="n"/>
    </row>
    <row r="44">
      <c r="A44" s="11" t="n"/>
      <c r="B44" s="11" t="n"/>
      <c r="C44" s="11" t="n"/>
      <c r="D44" s="19">
        <f>IF(A44="","",IFERROR(INDEX(Systeme!$P$6:$P$55,MATCH(A44,Systeme!$B$6:$B$55,0)),"System fehlt"))</f>
        <v/>
      </c>
      <c r="E44" s="16">
        <f>IF(A44="","",IF(OR(D44="auffällig",D44="nicht prüfbar"),"nötig",IF(D44="offen","Logprüfung abschliessen",IF(C44="J","empfohlen","optional"))))</f>
        <v/>
      </c>
      <c r="F44" s="11" t="n"/>
      <c r="G44" s="12" t="n"/>
      <c r="H44" s="11" t="n"/>
      <c r="I44" s="11" t="n"/>
      <c r="J44" s="11" t="n"/>
      <c r="K44" s="16">
        <f>IF(A44="","",IF(AND(E44="optional",G44=""),"nicht nötig",IF(G44="","offen",IF(H44="N","offen",IF(F44&lt;&gt;"J","erledigt, Computer prüfen","erledigt")))))</f>
        <v/>
      </c>
      <c r="L44" s="11" t="n"/>
    </row>
    <row r="45">
      <c r="A45" s="11" t="n"/>
      <c r="B45" s="11" t="n"/>
      <c r="C45" s="11" t="n"/>
      <c r="D45" s="19">
        <f>IF(A45="","",IFERROR(INDEX(Systeme!$P$6:$P$55,MATCH(A45,Systeme!$B$6:$B$55,0)),"System fehlt"))</f>
        <v/>
      </c>
      <c r="E45" s="16">
        <f>IF(A45="","",IF(OR(D45="auffällig",D45="nicht prüfbar"),"nötig",IF(D45="offen","Logprüfung abschliessen",IF(C45="J","empfohlen","optional"))))</f>
        <v/>
      </c>
      <c r="F45" s="11" t="n"/>
      <c r="G45" s="12" t="n"/>
      <c r="H45" s="11" t="n"/>
      <c r="I45" s="11" t="n"/>
      <c r="J45" s="11" t="n"/>
      <c r="K45" s="16">
        <f>IF(A45="","",IF(AND(E45="optional",G45=""),"nicht nötig",IF(G45="","offen",IF(H45="N","offen",IF(F45&lt;&gt;"J","erledigt, Computer prüfen","erledigt")))))</f>
        <v/>
      </c>
      <c r="L45" s="11" t="n"/>
    </row>
    <row r="46">
      <c r="A46" s="11" t="n"/>
      <c r="B46" s="11" t="n"/>
      <c r="C46" s="11" t="n"/>
      <c r="D46" s="19">
        <f>IF(A46="","",IFERROR(INDEX(Systeme!$P$6:$P$55,MATCH(A46,Systeme!$B$6:$B$55,0)),"System fehlt"))</f>
        <v/>
      </c>
      <c r="E46" s="16">
        <f>IF(A46="","",IF(OR(D46="auffällig",D46="nicht prüfbar"),"nötig",IF(D46="offen","Logprüfung abschliessen",IF(C46="J","empfohlen","optional"))))</f>
        <v/>
      </c>
      <c r="F46" s="11" t="n"/>
      <c r="G46" s="12" t="n"/>
      <c r="H46" s="11" t="n"/>
      <c r="I46" s="11" t="n"/>
      <c r="J46" s="11" t="n"/>
      <c r="K46" s="16">
        <f>IF(A46="","",IF(AND(E46="optional",G46=""),"nicht nötig",IF(G46="","offen",IF(H46="N","offen",IF(F46&lt;&gt;"J","erledigt, Computer prüfen","erledigt")))))</f>
        <v/>
      </c>
      <c r="L46" s="11" t="n"/>
    </row>
    <row r="47">
      <c r="A47" s="11" t="n"/>
      <c r="B47" s="11" t="n"/>
      <c r="C47" s="11" t="n"/>
      <c r="D47" s="19">
        <f>IF(A47="","",IFERROR(INDEX(Systeme!$P$6:$P$55,MATCH(A47,Systeme!$B$6:$B$55,0)),"System fehlt"))</f>
        <v/>
      </c>
      <c r="E47" s="16">
        <f>IF(A47="","",IF(OR(D47="auffällig",D47="nicht prüfbar"),"nötig",IF(D47="offen","Logprüfung abschliessen",IF(C47="J","empfohlen","optional"))))</f>
        <v/>
      </c>
      <c r="F47" s="11" t="n"/>
      <c r="G47" s="12" t="n"/>
      <c r="H47" s="11" t="n"/>
      <c r="I47" s="11" t="n"/>
      <c r="J47" s="11" t="n"/>
      <c r="K47" s="16">
        <f>IF(A47="","",IF(AND(E47="optional",G47=""),"nicht nötig",IF(G47="","offen",IF(H47="N","offen",IF(F47&lt;&gt;"J","erledigt, Computer prüfen","erledigt")))))</f>
        <v/>
      </c>
      <c r="L47" s="11" t="n"/>
    </row>
    <row r="48">
      <c r="A48" s="11" t="n"/>
      <c r="B48" s="11" t="n"/>
      <c r="C48" s="11" t="n"/>
      <c r="D48" s="19">
        <f>IF(A48="","",IFERROR(INDEX(Systeme!$P$6:$P$55,MATCH(A48,Systeme!$B$6:$B$55,0)),"System fehlt"))</f>
        <v/>
      </c>
      <c r="E48" s="16">
        <f>IF(A48="","",IF(OR(D48="auffällig",D48="nicht prüfbar"),"nötig",IF(D48="offen","Logprüfung abschliessen",IF(C48="J","empfohlen","optional"))))</f>
        <v/>
      </c>
      <c r="F48" s="11" t="n"/>
      <c r="G48" s="12" t="n"/>
      <c r="H48" s="11" t="n"/>
      <c r="I48" s="11" t="n"/>
      <c r="J48" s="11" t="n"/>
      <c r="K48" s="16">
        <f>IF(A48="","",IF(AND(E48="optional",G48=""),"nicht nötig",IF(G48="","offen",IF(H48="N","offen",IF(F48&lt;&gt;"J","erledigt, Computer prüfen","erledigt")))))</f>
        <v/>
      </c>
      <c r="L48" s="11" t="n"/>
    </row>
    <row r="49">
      <c r="A49" s="11" t="n"/>
      <c r="B49" s="11" t="n"/>
      <c r="C49" s="11" t="n"/>
      <c r="D49" s="19">
        <f>IF(A49="","",IFERROR(INDEX(Systeme!$P$6:$P$55,MATCH(A49,Systeme!$B$6:$B$55,0)),"System fehlt"))</f>
        <v/>
      </c>
      <c r="E49" s="16">
        <f>IF(A49="","",IF(OR(D49="auffällig",D49="nicht prüfbar"),"nötig",IF(D49="offen","Logprüfung abschliessen",IF(C49="J","empfohlen","optional"))))</f>
        <v/>
      </c>
      <c r="F49" s="11" t="n"/>
      <c r="G49" s="12" t="n"/>
      <c r="H49" s="11" t="n"/>
      <c r="I49" s="11" t="n"/>
      <c r="J49" s="11" t="n"/>
      <c r="K49" s="16">
        <f>IF(A49="","",IF(AND(E49="optional",G49=""),"nicht nötig",IF(G49="","offen",IF(H49="N","offen",IF(F49&lt;&gt;"J","erledigt, Computer prüfen","erledigt")))))</f>
        <v/>
      </c>
      <c r="L49" s="11" t="n"/>
    </row>
    <row r="50">
      <c r="A50" s="11" t="n"/>
      <c r="B50" s="11" t="n"/>
      <c r="C50" s="11" t="n"/>
      <c r="D50" s="19">
        <f>IF(A50="","",IFERROR(INDEX(Systeme!$P$6:$P$55,MATCH(A50,Systeme!$B$6:$B$55,0)),"System fehlt"))</f>
        <v/>
      </c>
      <c r="E50" s="16">
        <f>IF(A50="","",IF(OR(D50="auffällig",D50="nicht prüfbar"),"nötig",IF(D50="offen","Logprüfung abschliessen",IF(C50="J","empfohlen","optional"))))</f>
        <v/>
      </c>
      <c r="F50" s="11" t="n"/>
      <c r="G50" s="12" t="n"/>
      <c r="H50" s="11" t="n"/>
      <c r="I50" s="11" t="n"/>
      <c r="J50" s="11" t="n"/>
      <c r="K50" s="16">
        <f>IF(A50="","",IF(AND(E50="optional",G50=""),"nicht nötig",IF(G50="","offen",IF(H50="N","offen",IF(F50&lt;&gt;"J","erledigt, Computer prüfen","erledigt")))))</f>
        <v/>
      </c>
      <c r="L50" s="11" t="n"/>
    </row>
    <row r="51">
      <c r="A51" s="11" t="n"/>
      <c r="B51" s="11" t="n"/>
      <c r="C51" s="11" t="n"/>
      <c r="D51" s="19">
        <f>IF(A51="","",IFERROR(INDEX(Systeme!$P$6:$P$55,MATCH(A51,Systeme!$B$6:$B$55,0)),"System fehlt"))</f>
        <v/>
      </c>
      <c r="E51" s="16">
        <f>IF(A51="","",IF(OR(D51="auffällig",D51="nicht prüfbar"),"nötig",IF(D51="offen","Logprüfung abschliessen",IF(C51="J","empfohlen","optional"))))</f>
        <v/>
      </c>
      <c r="F51" s="11" t="n"/>
      <c r="G51" s="12" t="n"/>
      <c r="H51" s="11" t="n"/>
      <c r="I51" s="11" t="n"/>
      <c r="J51" s="11" t="n"/>
      <c r="K51" s="16">
        <f>IF(A51="","",IF(AND(E51="optional",G51=""),"nicht nötig",IF(G51="","offen",IF(H51="N","offen",IF(F51&lt;&gt;"J","erledigt, Computer prüfen","erledigt")))))</f>
        <v/>
      </c>
      <c r="L51" s="11" t="n"/>
    </row>
    <row r="52">
      <c r="A52" s="11" t="n"/>
      <c r="B52" s="11" t="n"/>
      <c r="C52" s="11" t="n"/>
      <c r="D52" s="19">
        <f>IF(A52="","",IFERROR(INDEX(Systeme!$P$6:$P$55,MATCH(A52,Systeme!$B$6:$B$55,0)),"System fehlt"))</f>
        <v/>
      </c>
      <c r="E52" s="16">
        <f>IF(A52="","",IF(OR(D52="auffällig",D52="nicht prüfbar"),"nötig",IF(D52="offen","Logprüfung abschliessen",IF(C52="J","empfohlen","optional"))))</f>
        <v/>
      </c>
      <c r="F52" s="11" t="n"/>
      <c r="G52" s="12" t="n"/>
      <c r="H52" s="11" t="n"/>
      <c r="I52" s="11" t="n"/>
      <c r="J52" s="11" t="n"/>
      <c r="K52" s="16">
        <f>IF(A52="","",IF(AND(E52="optional",G52=""),"nicht nötig",IF(G52="","offen",IF(H52="N","offen",IF(F52&lt;&gt;"J","erledigt, Computer prüfen","erledigt")))))</f>
        <v/>
      </c>
      <c r="L52" s="11" t="n"/>
    </row>
    <row r="53">
      <c r="A53" s="11" t="n"/>
      <c r="B53" s="11" t="n"/>
      <c r="C53" s="11" t="n"/>
      <c r="D53" s="19">
        <f>IF(A53="","",IFERROR(INDEX(Systeme!$P$6:$P$55,MATCH(A53,Systeme!$B$6:$B$55,0)),"System fehlt"))</f>
        <v/>
      </c>
      <c r="E53" s="16">
        <f>IF(A53="","",IF(OR(D53="auffällig",D53="nicht prüfbar"),"nötig",IF(D53="offen","Logprüfung abschliessen",IF(C53="J","empfohlen","optional"))))</f>
        <v/>
      </c>
      <c r="F53" s="11" t="n"/>
      <c r="G53" s="12" t="n"/>
      <c r="H53" s="11" t="n"/>
      <c r="I53" s="11" t="n"/>
      <c r="J53" s="11" t="n"/>
      <c r="K53" s="16">
        <f>IF(A53="","",IF(AND(E53="optional",G53=""),"nicht nötig",IF(G53="","offen",IF(H53="N","offen",IF(F53&lt;&gt;"J","erledigt, Computer prüfen","erledigt")))))</f>
        <v/>
      </c>
      <c r="L53" s="11" t="n"/>
    </row>
    <row r="54">
      <c r="A54" s="11" t="n"/>
      <c r="B54" s="11" t="n"/>
      <c r="C54" s="11" t="n"/>
      <c r="D54" s="19">
        <f>IF(A54="","",IFERROR(INDEX(Systeme!$P$6:$P$55,MATCH(A54,Systeme!$B$6:$B$55,0)),"System fehlt"))</f>
        <v/>
      </c>
      <c r="E54" s="16">
        <f>IF(A54="","",IF(OR(D54="auffällig",D54="nicht prüfbar"),"nötig",IF(D54="offen","Logprüfung abschliessen",IF(C54="J","empfohlen","optional"))))</f>
        <v/>
      </c>
      <c r="F54" s="11" t="n"/>
      <c r="G54" s="12" t="n"/>
      <c r="H54" s="11" t="n"/>
      <c r="I54" s="11" t="n"/>
      <c r="J54" s="11" t="n"/>
      <c r="K54" s="16">
        <f>IF(A54="","",IF(AND(E54="optional",G54=""),"nicht nötig",IF(G54="","offen",IF(H54="N","offen",IF(F54&lt;&gt;"J","erledigt, Computer prüfen","erledigt")))))</f>
        <v/>
      </c>
      <c r="L54" s="11" t="n"/>
    </row>
    <row r="55">
      <c r="A55" s="11" t="n"/>
      <c r="B55" s="11" t="n"/>
      <c r="C55" s="11" t="n"/>
      <c r="D55" s="19">
        <f>IF(A55="","",IFERROR(INDEX(Systeme!$P$6:$P$55,MATCH(A55,Systeme!$B$6:$B$55,0)),"System fehlt"))</f>
        <v/>
      </c>
      <c r="E55" s="16">
        <f>IF(A55="","",IF(OR(D55="auffällig",D55="nicht prüfbar"),"nötig",IF(D55="offen","Logprüfung abschliessen",IF(C55="J","empfohlen","optional"))))</f>
        <v/>
      </c>
      <c r="F55" s="11" t="n"/>
      <c r="G55" s="12" t="n"/>
      <c r="H55" s="11" t="n"/>
      <c r="I55" s="11" t="n"/>
      <c r="J55" s="11" t="n"/>
      <c r="K55" s="16">
        <f>IF(A55="","",IF(AND(E55="optional",G55=""),"nicht nötig",IF(G55="","offen",IF(H55="N","offen",IF(F55&lt;&gt;"J","erledigt, Computer prüfen","erledigt")))))</f>
        <v/>
      </c>
      <c r="L55" s="11" t="n"/>
    </row>
    <row r="56">
      <c r="A56" s="11" t="n"/>
      <c r="B56" s="11" t="n"/>
      <c r="C56" s="11" t="n"/>
      <c r="D56" s="19">
        <f>IF(A56="","",IFERROR(INDEX(Systeme!$P$6:$P$55,MATCH(A56,Systeme!$B$6:$B$55,0)),"System fehlt"))</f>
        <v/>
      </c>
      <c r="E56" s="16">
        <f>IF(A56="","",IF(OR(D56="auffällig",D56="nicht prüfbar"),"nötig",IF(D56="offen","Logprüfung abschliessen",IF(C56="J","empfohlen","optional"))))</f>
        <v/>
      </c>
      <c r="F56" s="11" t="n"/>
      <c r="G56" s="12" t="n"/>
      <c r="H56" s="11" t="n"/>
      <c r="I56" s="11" t="n"/>
      <c r="J56" s="11" t="n"/>
      <c r="K56" s="16">
        <f>IF(A56="","",IF(AND(E56="optional",G56=""),"nicht nötig",IF(G56="","offen",IF(H56="N","offen",IF(F56&lt;&gt;"J","erledigt, Computer prüfen","erledigt")))))</f>
        <v/>
      </c>
      <c r="L56" s="11" t="n"/>
    </row>
    <row r="57">
      <c r="A57" s="11" t="n"/>
      <c r="B57" s="11" t="n"/>
      <c r="C57" s="11" t="n"/>
      <c r="D57" s="19">
        <f>IF(A57="","",IFERROR(INDEX(Systeme!$P$6:$P$55,MATCH(A57,Systeme!$B$6:$B$55,0)),"System fehlt"))</f>
        <v/>
      </c>
      <c r="E57" s="16">
        <f>IF(A57="","",IF(OR(D57="auffällig",D57="nicht prüfbar"),"nötig",IF(D57="offen","Logprüfung abschliessen",IF(C57="J","empfohlen","optional"))))</f>
        <v/>
      </c>
      <c r="F57" s="11" t="n"/>
      <c r="G57" s="12" t="n"/>
      <c r="H57" s="11" t="n"/>
      <c r="I57" s="11" t="n"/>
      <c r="J57" s="11" t="n"/>
      <c r="K57" s="16">
        <f>IF(A57="","",IF(AND(E57="optional",G57=""),"nicht nötig",IF(G57="","offen",IF(H57="N","offen",IF(F57&lt;&gt;"J","erledigt, Computer prüfen","erledigt")))))</f>
        <v/>
      </c>
      <c r="L57" s="11" t="n"/>
    </row>
    <row r="58">
      <c r="A58" s="11" t="n"/>
      <c r="B58" s="11" t="n"/>
      <c r="C58" s="11" t="n"/>
      <c r="D58" s="19">
        <f>IF(A58="","",IFERROR(INDEX(Systeme!$P$6:$P$55,MATCH(A58,Systeme!$B$6:$B$55,0)),"System fehlt"))</f>
        <v/>
      </c>
      <c r="E58" s="16">
        <f>IF(A58="","",IF(OR(D58="auffällig",D58="nicht prüfbar"),"nötig",IF(D58="offen","Logprüfung abschliessen",IF(C58="J","empfohlen","optional"))))</f>
        <v/>
      </c>
      <c r="F58" s="11" t="n"/>
      <c r="G58" s="12" t="n"/>
      <c r="H58" s="11" t="n"/>
      <c r="I58" s="11" t="n"/>
      <c r="J58" s="11" t="n"/>
      <c r="K58" s="16">
        <f>IF(A58="","",IF(AND(E58="optional",G58=""),"nicht nötig",IF(G58="","offen",IF(H58="N","offen",IF(F58&lt;&gt;"J","erledigt, Computer prüfen","erledigt")))))</f>
        <v/>
      </c>
      <c r="L58" s="11" t="n"/>
    </row>
    <row r="59">
      <c r="A59" s="11" t="n"/>
      <c r="B59" s="11" t="n"/>
      <c r="C59" s="11" t="n"/>
      <c r="D59" s="19">
        <f>IF(A59="","",IFERROR(INDEX(Systeme!$P$6:$P$55,MATCH(A59,Systeme!$B$6:$B$55,0)),"System fehlt"))</f>
        <v/>
      </c>
      <c r="E59" s="16">
        <f>IF(A59="","",IF(OR(D59="auffällig",D59="nicht prüfbar"),"nötig",IF(D59="offen","Logprüfung abschliessen",IF(C59="J","empfohlen","optional"))))</f>
        <v/>
      </c>
      <c r="F59" s="11" t="n"/>
      <c r="G59" s="12" t="n"/>
      <c r="H59" s="11" t="n"/>
      <c r="I59" s="11" t="n"/>
      <c r="J59" s="11" t="n"/>
      <c r="K59" s="16">
        <f>IF(A59="","",IF(AND(E59="optional",G59=""),"nicht nötig",IF(G59="","offen",IF(H59="N","offen",IF(F59&lt;&gt;"J","erledigt, Computer prüfen","erledigt")))))</f>
        <v/>
      </c>
      <c r="L59" s="11" t="n"/>
    </row>
    <row r="60">
      <c r="A60" s="11" t="n"/>
      <c r="B60" s="11" t="n"/>
      <c r="C60" s="11" t="n"/>
      <c r="D60" s="19">
        <f>IF(A60="","",IFERROR(INDEX(Systeme!$P$6:$P$55,MATCH(A60,Systeme!$B$6:$B$55,0)),"System fehlt"))</f>
        <v/>
      </c>
      <c r="E60" s="16">
        <f>IF(A60="","",IF(OR(D60="auffällig",D60="nicht prüfbar"),"nötig",IF(D60="offen","Logprüfung abschliessen",IF(C60="J","empfohlen","optional"))))</f>
        <v/>
      </c>
      <c r="F60" s="11" t="n"/>
      <c r="G60" s="12" t="n"/>
      <c r="H60" s="11" t="n"/>
      <c r="I60" s="11" t="n"/>
      <c r="J60" s="11" t="n"/>
      <c r="K60" s="16">
        <f>IF(A60="","",IF(AND(E60="optional",G60=""),"nicht nötig",IF(G60="","offen",IF(H60="N","offen",IF(F60&lt;&gt;"J","erledigt, Computer prüfen","erledigt")))))</f>
        <v/>
      </c>
      <c r="L60" s="11" t="n"/>
    </row>
    <row r="61">
      <c r="A61" s="11" t="n"/>
      <c r="B61" s="11" t="n"/>
      <c r="C61" s="11" t="n"/>
      <c r="D61" s="19">
        <f>IF(A61="","",IFERROR(INDEX(Systeme!$P$6:$P$55,MATCH(A61,Systeme!$B$6:$B$55,0)),"System fehlt"))</f>
        <v/>
      </c>
      <c r="E61" s="16">
        <f>IF(A61="","",IF(OR(D61="auffällig",D61="nicht prüfbar"),"nötig",IF(D61="offen","Logprüfung abschliessen",IF(C61="J","empfohlen","optional"))))</f>
        <v/>
      </c>
      <c r="F61" s="11" t="n"/>
      <c r="G61" s="12" t="n"/>
      <c r="H61" s="11" t="n"/>
      <c r="I61" s="11" t="n"/>
      <c r="J61" s="11" t="n"/>
      <c r="K61" s="16">
        <f>IF(A61="","",IF(AND(E61="optional",G61=""),"nicht nötig",IF(G61="","offen",IF(H61="N","offen",IF(F61&lt;&gt;"J","erledigt, Computer prüfen","erledigt")))))</f>
        <v/>
      </c>
      <c r="L61" s="11" t="n"/>
    </row>
    <row r="62">
      <c r="A62" s="11" t="n"/>
      <c r="B62" s="11" t="n"/>
      <c r="C62" s="11" t="n"/>
      <c r="D62" s="19">
        <f>IF(A62="","",IFERROR(INDEX(Systeme!$P$6:$P$55,MATCH(A62,Systeme!$B$6:$B$55,0)),"System fehlt"))</f>
        <v/>
      </c>
      <c r="E62" s="16">
        <f>IF(A62="","",IF(OR(D62="auffällig",D62="nicht prüfbar"),"nötig",IF(D62="offen","Logprüfung abschliessen",IF(C62="J","empfohlen","optional"))))</f>
        <v/>
      </c>
      <c r="F62" s="11" t="n"/>
      <c r="G62" s="12" t="n"/>
      <c r="H62" s="11" t="n"/>
      <c r="I62" s="11" t="n"/>
      <c r="J62" s="11" t="n"/>
      <c r="K62" s="16">
        <f>IF(A62="","",IF(AND(E62="optional",G62=""),"nicht nötig",IF(G62="","offen",IF(H62="N","offen",IF(F62&lt;&gt;"J","erledigt, Computer prüfen","erledigt")))))</f>
        <v/>
      </c>
      <c r="L62" s="11" t="n"/>
    </row>
    <row r="63">
      <c r="A63" s="11" t="n"/>
      <c r="B63" s="11" t="n"/>
      <c r="C63" s="11" t="n"/>
      <c r="D63" s="19">
        <f>IF(A63="","",IFERROR(INDEX(Systeme!$P$6:$P$55,MATCH(A63,Systeme!$B$6:$B$55,0)),"System fehlt"))</f>
        <v/>
      </c>
      <c r="E63" s="16">
        <f>IF(A63="","",IF(OR(D63="auffällig",D63="nicht prüfbar"),"nötig",IF(D63="offen","Logprüfung abschliessen",IF(C63="J","empfohlen","optional"))))</f>
        <v/>
      </c>
      <c r="F63" s="11" t="n"/>
      <c r="G63" s="12" t="n"/>
      <c r="H63" s="11" t="n"/>
      <c r="I63" s="11" t="n"/>
      <c r="J63" s="11" t="n"/>
      <c r="K63" s="16">
        <f>IF(A63="","",IF(AND(E63="optional",G63=""),"nicht nötig",IF(G63="","offen",IF(H63="N","offen",IF(F63&lt;&gt;"J","erledigt, Computer prüfen","erledigt")))))</f>
        <v/>
      </c>
      <c r="L63" s="11" t="n"/>
    </row>
    <row r="64">
      <c r="A64" s="11" t="n"/>
      <c r="B64" s="11" t="n"/>
      <c r="C64" s="11" t="n"/>
      <c r="D64" s="19">
        <f>IF(A64="","",IFERROR(INDEX(Systeme!$P$6:$P$55,MATCH(A64,Systeme!$B$6:$B$55,0)),"System fehlt"))</f>
        <v/>
      </c>
      <c r="E64" s="16">
        <f>IF(A64="","",IF(OR(D64="auffällig",D64="nicht prüfbar"),"nötig",IF(D64="offen","Logprüfung abschliessen",IF(C64="J","empfohlen","optional"))))</f>
        <v/>
      </c>
      <c r="F64" s="11" t="n"/>
      <c r="G64" s="12" t="n"/>
      <c r="H64" s="11" t="n"/>
      <c r="I64" s="11" t="n"/>
      <c r="J64" s="11" t="n"/>
      <c r="K64" s="16">
        <f>IF(A64="","",IF(AND(E64="optional",G64=""),"nicht nötig",IF(G64="","offen",IF(H64="N","offen",IF(F64&lt;&gt;"J","erledigt, Computer prüfen","erledigt")))))</f>
        <v/>
      </c>
      <c r="L64" s="11" t="n"/>
    </row>
    <row r="65">
      <c r="A65" s="11" t="n"/>
      <c r="B65" s="11" t="n"/>
      <c r="C65" s="11" t="n"/>
      <c r="D65" s="19">
        <f>IF(A65="","",IFERROR(INDEX(Systeme!$P$6:$P$55,MATCH(A65,Systeme!$B$6:$B$55,0)),"System fehlt"))</f>
        <v/>
      </c>
      <c r="E65" s="16">
        <f>IF(A65="","",IF(OR(D65="auffällig",D65="nicht prüfbar"),"nötig",IF(D65="offen","Logprüfung abschliessen",IF(C65="J","empfohlen","optional"))))</f>
        <v/>
      </c>
      <c r="F65" s="11" t="n"/>
      <c r="G65" s="12" t="n"/>
      <c r="H65" s="11" t="n"/>
      <c r="I65" s="11" t="n"/>
      <c r="J65" s="11" t="n"/>
      <c r="K65" s="16">
        <f>IF(A65="","",IF(AND(E65="optional",G65=""),"nicht nötig",IF(G65="","offen",IF(H65="N","offen",IF(F65&lt;&gt;"J","erledigt, Computer prüfen","erledigt")))))</f>
        <v/>
      </c>
      <c r="L65" s="11" t="n"/>
    </row>
    <row r="66">
      <c r="A66" s="11" t="n"/>
      <c r="B66" s="11" t="n"/>
      <c r="C66" s="11" t="n"/>
      <c r="D66" s="19">
        <f>IF(A66="","",IFERROR(INDEX(Systeme!$P$6:$P$55,MATCH(A66,Systeme!$B$6:$B$55,0)),"System fehlt"))</f>
        <v/>
      </c>
      <c r="E66" s="16">
        <f>IF(A66="","",IF(OR(D66="auffällig",D66="nicht prüfbar"),"nötig",IF(D66="offen","Logprüfung abschliessen",IF(C66="J","empfohlen","optional"))))</f>
        <v/>
      </c>
      <c r="F66" s="11" t="n"/>
      <c r="G66" s="12" t="n"/>
      <c r="H66" s="11" t="n"/>
      <c r="I66" s="11" t="n"/>
      <c r="J66" s="11" t="n"/>
      <c r="K66" s="16">
        <f>IF(A66="","",IF(AND(E66="optional",G66=""),"nicht nötig",IF(G66="","offen",IF(H66="N","offen",IF(F66&lt;&gt;"J","erledigt, Computer prüfen","erledigt")))))</f>
        <v/>
      </c>
      <c r="L66" s="11" t="n"/>
    </row>
    <row r="67">
      <c r="A67" s="11" t="n"/>
      <c r="B67" s="11" t="n"/>
      <c r="C67" s="11" t="n"/>
      <c r="D67" s="19">
        <f>IF(A67="","",IFERROR(INDEX(Systeme!$P$6:$P$55,MATCH(A67,Systeme!$B$6:$B$55,0)),"System fehlt"))</f>
        <v/>
      </c>
      <c r="E67" s="16">
        <f>IF(A67="","",IF(OR(D67="auffällig",D67="nicht prüfbar"),"nötig",IF(D67="offen","Logprüfung abschliessen",IF(C67="J","empfohlen","optional"))))</f>
        <v/>
      </c>
      <c r="F67" s="11" t="n"/>
      <c r="G67" s="12" t="n"/>
      <c r="H67" s="11" t="n"/>
      <c r="I67" s="11" t="n"/>
      <c r="J67" s="11" t="n"/>
      <c r="K67" s="16">
        <f>IF(A67="","",IF(AND(E67="optional",G67=""),"nicht nötig",IF(G67="","offen",IF(H67="N","offen",IF(F67&lt;&gt;"J","erledigt, Computer prüfen","erledigt")))))</f>
        <v/>
      </c>
      <c r="L67" s="11" t="n"/>
    </row>
    <row r="68">
      <c r="A68" s="11" t="n"/>
      <c r="B68" s="11" t="n"/>
      <c r="C68" s="11" t="n"/>
      <c r="D68" s="19">
        <f>IF(A68="","",IFERROR(INDEX(Systeme!$P$6:$P$55,MATCH(A68,Systeme!$B$6:$B$55,0)),"System fehlt"))</f>
        <v/>
      </c>
      <c r="E68" s="16">
        <f>IF(A68="","",IF(OR(D68="auffällig",D68="nicht prüfbar"),"nötig",IF(D68="offen","Logprüfung abschliessen",IF(C68="J","empfohlen","optional"))))</f>
        <v/>
      </c>
      <c r="F68" s="11" t="n"/>
      <c r="G68" s="12" t="n"/>
      <c r="H68" s="11" t="n"/>
      <c r="I68" s="11" t="n"/>
      <c r="J68" s="11" t="n"/>
      <c r="K68" s="16">
        <f>IF(A68="","",IF(AND(E68="optional",G68=""),"nicht nötig",IF(G68="","offen",IF(H68="N","offen",IF(F68&lt;&gt;"J","erledigt, Computer prüfen","erledigt")))))</f>
        <v/>
      </c>
      <c r="L68" s="11" t="n"/>
    </row>
    <row r="69">
      <c r="A69" s="11" t="n"/>
      <c r="B69" s="11" t="n"/>
      <c r="C69" s="11" t="n"/>
      <c r="D69" s="19">
        <f>IF(A69="","",IFERROR(INDEX(Systeme!$P$6:$P$55,MATCH(A69,Systeme!$B$6:$B$55,0)),"System fehlt"))</f>
        <v/>
      </c>
      <c r="E69" s="16">
        <f>IF(A69="","",IF(OR(D69="auffällig",D69="nicht prüfbar"),"nötig",IF(D69="offen","Logprüfung abschliessen",IF(C69="J","empfohlen","optional"))))</f>
        <v/>
      </c>
      <c r="F69" s="11" t="n"/>
      <c r="G69" s="12" t="n"/>
      <c r="H69" s="11" t="n"/>
      <c r="I69" s="11" t="n"/>
      <c r="J69" s="11" t="n"/>
      <c r="K69" s="16">
        <f>IF(A69="","",IF(AND(E69="optional",G69=""),"nicht nötig",IF(G69="","offen",IF(H69="N","offen",IF(F69&lt;&gt;"J","erledigt, Computer prüfen","erledigt")))))</f>
        <v/>
      </c>
      <c r="L69" s="11" t="n"/>
    </row>
    <row r="70">
      <c r="A70" s="11" t="n"/>
      <c r="B70" s="11" t="n"/>
      <c r="C70" s="11" t="n"/>
      <c r="D70" s="19">
        <f>IF(A70="","",IFERROR(INDEX(Systeme!$P$6:$P$55,MATCH(A70,Systeme!$B$6:$B$55,0)),"System fehlt"))</f>
        <v/>
      </c>
      <c r="E70" s="16">
        <f>IF(A70="","",IF(OR(D70="auffällig",D70="nicht prüfbar"),"nötig",IF(D70="offen","Logprüfung abschliessen",IF(C70="J","empfohlen","optional"))))</f>
        <v/>
      </c>
      <c r="F70" s="11" t="n"/>
      <c r="G70" s="12" t="n"/>
      <c r="H70" s="11" t="n"/>
      <c r="I70" s="11" t="n"/>
      <c r="J70" s="11" t="n"/>
      <c r="K70" s="16">
        <f>IF(A70="","",IF(AND(E70="optional",G70=""),"nicht nötig",IF(G70="","offen",IF(H70="N","offen",IF(F70&lt;&gt;"J","erledigt, Computer prüfen","erledigt")))))</f>
        <v/>
      </c>
      <c r="L70" s="11" t="n"/>
    </row>
    <row r="71">
      <c r="A71" s="11" t="n"/>
      <c r="B71" s="11" t="n"/>
      <c r="C71" s="11" t="n"/>
      <c r="D71" s="19">
        <f>IF(A71="","",IFERROR(INDEX(Systeme!$P$6:$P$55,MATCH(A71,Systeme!$B$6:$B$55,0)),"System fehlt"))</f>
        <v/>
      </c>
      <c r="E71" s="16">
        <f>IF(A71="","",IF(OR(D71="auffällig",D71="nicht prüfbar"),"nötig",IF(D71="offen","Logprüfung abschliessen",IF(C71="J","empfohlen","optional"))))</f>
        <v/>
      </c>
      <c r="F71" s="11" t="n"/>
      <c r="G71" s="12" t="n"/>
      <c r="H71" s="11" t="n"/>
      <c r="I71" s="11" t="n"/>
      <c r="J71" s="11" t="n"/>
      <c r="K71" s="16">
        <f>IF(A71="","",IF(AND(E71="optional",G71=""),"nicht nötig",IF(G71="","offen",IF(H71="N","offen",IF(F71&lt;&gt;"J","erledigt, Computer prüfen","erledigt")))))</f>
        <v/>
      </c>
      <c r="L71" s="11" t="n"/>
    </row>
    <row r="72">
      <c r="A72" s="11" t="n"/>
      <c r="B72" s="11" t="n"/>
      <c r="C72" s="11" t="n"/>
      <c r="D72" s="19">
        <f>IF(A72="","",IFERROR(INDEX(Systeme!$P$6:$P$55,MATCH(A72,Systeme!$B$6:$B$55,0)),"System fehlt"))</f>
        <v/>
      </c>
      <c r="E72" s="16">
        <f>IF(A72="","",IF(OR(D72="auffällig",D72="nicht prüfbar"),"nötig",IF(D72="offen","Logprüfung abschliessen",IF(C72="J","empfohlen","optional"))))</f>
        <v/>
      </c>
      <c r="F72" s="11" t="n"/>
      <c r="G72" s="12" t="n"/>
      <c r="H72" s="11" t="n"/>
      <c r="I72" s="11" t="n"/>
      <c r="J72" s="11" t="n"/>
      <c r="K72" s="16">
        <f>IF(A72="","",IF(AND(E72="optional",G72=""),"nicht nötig",IF(G72="","offen",IF(H72="N","offen",IF(F72&lt;&gt;"J","erledigt, Computer prüfen","erledigt")))))</f>
        <v/>
      </c>
      <c r="L72" s="11" t="n"/>
    </row>
    <row r="73">
      <c r="A73" s="11" t="n"/>
      <c r="B73" s="11" t="n"/>
      <c r="C73" s="11" t="n"/>
      <c r="D73" s="19">
        <f>IF(A73="","",IFERROR(INDEX(Systeme!$P$6:$P$55,MATCH(A73,Systeme!$B$6:$B$55,0)),"System fehlt"))</f>
        <v/>
      </c>
      <c r="E73" s="16">
        <f>IF(A73="","",IF(OR(D73="auffällig",D73="nicht prüfbar"),"nötig",IF(D73="offen","Logprüfung abschliessen",IF(C73="J","empfohlen","optional"))))</f>
        <v/>
      </c>
      <c r="F73" s="11" t="n"/>
      <c r="G73" s="12" t="n"/>
      <c r="H73" s="11" t="n"/>
      <c r="I73" s="11" t="n"/>
      <c r="J73" s="11" t="n"/>
      <c r="K73" s="16">
        <f>IF(A73="","",IF(AND(E73="optional",G73=""),"nicht nötig",IF(G73="","offen",IF(H73="N","offen",IF(F73&lt;&gt;"J","erledigt, Computer prüfen","erledigt")))))</f>
        <v/>
      </c>
      <c r="L73" s="11" t="n"/>
    </row>
    <row r="74">
      <c r="A74" s="11" t="n"/>
      <c r="B74" s="11" t="n"/>
      <c r="C74" s="11" t="n"/>
      <c r="D74" s="19">
        <f>IF(A74="","",IFERROR(INDEX(Systeme!$P$6:$P$55,MATCH(A74,Systeme!$B$6:$B$55,0)),"System fehlt"))</f>
        <v/>
      </c>
      <c r="E74" s="16">
        <f>IF(A74="","",IF(OR(D74="auffällig",D74="nicht prüfbar"),"nötig",IF(D74="offen","Logprüfung abschliessen",IF(C74="J","empfohlen","optional"))))</f>
        <v/>
      </c>
      <c r="F74" s="11" t="n"/>
      <c r="G74" s="12" t="n"/>
      <c r="H74" s="11" t="n"/>
      <c r="I74" s="11" t="n"/>
      <c r="J74" s="11" t="n"/>
      <c r="K74" s="16">
        <f>IF(A74="","",IF(AND(E74="optional",G74=""),"nicht nötig",IF(G74="","offen",IF(H74="N","offen",IF(F74&lt;&gt;"J","erledigt, Computer prüfen","erledigt")))))</f>
        <v/>
      </c>
      <c r="L74" s="11" t="n"/>
    </row>
    <row r="75">
      <c r="A75" s="11" t="n"/>
      <c r="B75" s="11" t="n"/>
      <c r="C75" s="11" t="n"/>
      <c r="D75" s="19">
        <f>IF(A75="","",IFERROR(INDEX(Systeme!$P$6:$P$55,MATCH(A75,Systeme!$B$6:$B$55,0)),"System fehlt"))</f>
        <v/>
      </c>
      <c r="E75" s="16">
        <f>IF(A75="","",IF(OR(D75="auffällig",D75="nicht prüfbar"),"nötig",IF(D75="offen","Logprüfung abschliessen",IF(C75="J","empfohlen","optional"))))</f>
        <v/>
      </c>
      <c r="F75" s="11" t="n"/>
      <c r="G75" s="12" t="n"/>
      <c r="H75" s="11" t="n"/>
      <c r="I75" s="11" t="n"/>
      <c r="J75" s="11" t="n"/>
      <c r="K75" s="16">
        <f>IF(A75="","",IF(AND(E75="optional",G75=""),"nicht nötig",IF(G75="","offen",IF(H75="N","offen",IF(F75&lt;&gt;"J","erledigt, Computer prüfen","erledigt")))))</f>
        <v/>
      </c>
      <c r="L75" s="11" t="n"/>
    </row>
    <row r="76">
      <c r="A76" s="11" t="n"/>
      <c r="B76" s="11" t="n"/>
      <c r="C76" s="11" t="n"/>
      <c r="D76" s="19">
        <f>IF(A76="","",IFERROR(INDEX(Systeme!$P$6:$P$55,MATCH(A76,Systeme!$B$6:$B$55,0)),"System fehlt"))</f>
        <v/>
      </c>
      <c r="E76" s="16">
        <f>IF(A76="","",IF(OR(D76="auffällig",D76="nicht prüfbar"),"nötig",IF(D76="offen","Logprüfung abschliessen",IF(C76="J","empfohlen","optional"))))</f>
        <v/>
      </c>
      <c r="F76" s="11" t="n"/>
      <c r="G76" s="12" t="n"/>
      <c r="H76" s="11" t="n"/>
      <c r="I76" s="11" t="n"/>
      <c r="J76" s="11" t="n"/>
      <c r="K76" s="16">
        <f>IF(A76="","",IF(AND(E76="optional",G76=""),"nicht nötig",IF(G76="","offen",IF(H76="N","offen",IF(F76&lt;&gt;"J","erledigt, Computer prüfen","erledigt")))))</f>
        <v/>
      </c>
      <c r="L76" s="11" t="n"/>
    </row>
    <row r="77">
      <c r="A77" s="11" t="n"/>
      <c r="B77" s="11" t="n"/>
      <c r="C77" s="11" t="n"/>
      <c r="D77" s="19">
        <f>IF(A77="","",IFERROR(INDEX(Systeme!$P$6:$P$55,MATCH(A77,Systeme!$B$6:$B$55,0)),"System fehlt"))</f>
        <v/>
      </c>
      <c r="E77" s="16">
        <f>IF(A77="","",IF(OR(D77="auffällig",D77="nicht prüfbar"),"nötig",IF(D77="offen","Logprüfung abschliessen",IF(C77="J","empfohlen","optional"))))</f>
        <v/>
      </c>
      <c r="F77" s="11" t="n"/>
      <c r="G77" s="12" t="n"/>
      <c r="H77" s="11" t="n"/>
      <c r="I77" s="11" t="n"/>
      <c r="J77" s="11" t="n"/>
      <c r="K77" s="16">
        <f>IF(A77="","",IF(AND(E77="optional",G77=""),"nicht nötig",IF(G77="","offen",IF(H77="N","offen",IF(F77&lt;&gt;"J","erledigt, Computer prüfen","erledigt")))))</f>
        <v/>
      </c>
      <c r="L77" s="11" t="n"/>
    </row>
    <row r="78">
      <c r="A78" s="11" t="n"/>
      <c r="B78" s="11" t="n"/>
      <c r="C78" s="11" t="n"/>
      <c r="D78" s="19">
        <f>IF(A78="","",IFERROR(INDEX(Systeme!$P$6:$P$55,MATCH(A78,Systeme!$B$6:$B$55,0)),"System fehlt"))</f>
        <v/>
      </c>
      <c r="E78" s="16">
        <f>IF(A78="","",IF(OR(D78="auffällig",D78="nicht prüfbar"),"nötig",IF(D78="offen","Logprüfung abschliessen",IF(C78="J","empfohlen","optional"))))</f>
        <v/>
      </c>
      <c r="F78" s="11" t="n"/>
      <c r="G78" s="12" t="n"/>
      <c r="H78" s="11" t="n"/>
      <c r="I78" s="11" t="n"/>
      <c r="J78" s="11" t="n"/>
      <c r="K78" s="16">
        <f>IF(A78="","",IF(AND(E78="optional",G78=""),"nicht nötig",IF(G78="","offen",IF(H78="N","offen",IF(F78&lt;&gt;"J","erledigt, Computer prüfen","erledigt")))))</f>
        <v/>
      </c>
      <c r="L78" s="11" t="n"/>
    </row>
    <row r="79">
      <c r="A79" s="11" t="n"/>
      <c r="B79" s="11" t="n"/>
      <c r="C79" s="11" t="n"/>
      <c r="D79" s="19">
        <f>IF(A79="","",IFERROR(INDEX(Systeme!$P$6:$P$55,MATCH(A79,Systeme!$B$6:$B$55,0)),"System fehlt"))</f>
        <v/>
      </c>
      <c r="E79" s="16">
        <f>IF(A79="","",IF(OR(D79="auffällig",D79="nicht prüfbar"),"nötig",IF(D79="offen","Logprüfung abschliessen",IF(C79="J","empfohlen","optional"))))</f>
        <v/>
      </c>
      <c r="F79" s="11" t="n"/>
      <c r="G79" s="12" t="n"/>
      <c r="H79" s="11" t="n"/>
      <c r="I79" s="11" t="n"/>
      <c r="J79" s="11" t="n"/>
      <c r="K79" s="16">
        <f>IF(A79="","",IF(AND(E79="optional",G79=""),"nicht nötig",IF(G79="","offen",IF(H79="N","offen",IF(F79&lt;&gt;"J","erledigt, Computer prüfen","erledigt")))))</f>
        <v/>
      </c>
      <c r="L79" s="11" t="n"/>
    </row>
    <row r="80">
      <c r="A80" s="11" t="n"/>
      <c r="B80" s="11" t="n"/>
      <c r="C80" s="11" t="n"/>
      <c r="D80" s="19">
        <f>IF(A80="","",IFERROR(INDEX(Systeme!$P$6:$P$55,MATCH(A80,Systeme!$B$6:$B$55,0)),"System fehlt"))</f>
        <v/>
      </c>
      <c r="E80" s="16">
        <f>IF(A80="","",IF(OR(D80="auffällig",D80="nicht prüfbar"),"nötig",IF(D80="offen","Logprüfung abschliessen",IF(C80="J","empfohlen","optional"))))</f>
        <v/>
      </c>
      <c r="F80" s="11" t="n"/>
      <c r="G80" s="12" t="n"/>
      <c r="H80" s="11" t="n"/>
      <c r="I80" s="11" t="n"/>
      <c r="J80" s="11" t="n"/>
      <c r="K80" s="16">
        <f>IF(A80="","",IF(AND(E80="optional",G80=""),"nicht nötig",IF(G80="","offen",IF(H80="N","offen",IF(F80&lt;&gt;"J","erledigt, Computer prüfen","erledigt")))))</f>
        <v/>
      </c>
      <c r="L80" s="11" t="n"/>
    </row>
    <row r="81">
      <c r="A81" s="11" t="n"/>
      <c r="B81" s="11" t="n"/>
      <c r="C81" s="11" t="n"/>
      <c r="D81" s="19">
        <f>IF(A81="","",IFERROR(INDEX(Systeme!$P$6:$P$55,MATCH(A81,Systeme!$B$6:$B$55,0)),"System fehlt"))</f>
        <v/>
      </c>
      <c r="E81" s="16">
        <f>IF(A81="","",IF(OR(D81="auffällig",D81="nicht prüfbar"),"nötig",IF(D81="offen","Logprüfung abschliessen",IF(C81="J","empfohlen","optional"))))</f>
        <v/>
      </c>
      <c r="F81" s="11" t="n"/>
      <c r="G81" s="12" t="n"/>
      <c r="H81" s="11" t="n"/>
      <c r="I81" s="11" t="n"/>
      <c r="J81" s="11" t="n"/>
      <c r="K81" s="16">
        <f>IF(A81="","",IF(AND(E81="optional",G81=""),"nicht nötig",IF(G81="","offen",IF(H81="N","offen",IF(F81&lt;&gt;"J","erledigt, Computer prüfen","erledigt")))))</f>
        <v/>
      </c>
      <c r="L81" s="11" t="n"/>
    </row>
    <row r="82">
      <c r="A82" s="11" t="n"/>
      <c r="B82" s="11" t="n"/>
      <c r="C82" s="11" t="n"/>
      <c r="D82" s="19">
        <f>IF(A82="","",IFERROR(INDEX(Systeme!$P$6:$P$55,MATCH(A82,Systeme!$B$6:$B$55,0)),"System fehlt"))</f>
        <v/>
      </c>
      <c r="E82" s="16">
        <f>IF(A82="","",IF(OR(D82="auffällig",D82="nicht prüfbar"),"nötig",IF(D82="offen","Logprüfung abschliessen",IF(C82="J","empfohlen","optional"))))</f>
        <v/>
      </c>
      <c r="F82" s="11" t="n"/>
      <c r="G82" s="12" t="n"/>
      <c r="H82" s="11" t="n"/>
      <c r="I82" s="11" t="n"/>
      <c r="J82" s="11" t="n"/>
      <c r="K82" s="16">
        <f>IF(A82="","",IF(AND(E82="optional",G82=""),"nicht nötig",IF(G82="","offen",IF(H82="N","offen",IF(F82&lt;&gt;"J","erledigt, Computer prüfen","erledigt")))))</f>
        <v/>
      </c>
      <c r="L82" s="11" t="n"/>
    </row>
    <row r="83">
      <c r="A83" s="11" t="n"/>
      <c r="B83" s="11" t="n"/>
      <c r="C83" s="11" t="n"/>
      <c r="D83" s="19">
        <f>IF(A83="","",IFERROR(INDEX(Systeme!$P$6:$P$55,MATCH(A83,Systeme!$B$6:$B$55,0)),"System fehlt"))</f>
        <v/>
      </c>
      <c r="E83" s="16">
        <f>IF(A83="","",IF(OR(D83="auffällig",D83="nicht prüfbar"),"nötig",IF(D83="offen","Logprüfung abschliessen",IF(C83="J","empfohlen","optional"))))</f>
        <v/>
      </c>
      <c r="F83" s="11" t="n"/>
      <c r="G83" s="12" t="n"/>
      <c r="H83" s="11" t="n"/>
      <c r="I83" s="11" t="n"/>
      <c r="J83" s="11" t="n"/>
      <c r="K83" s="16">
        <f>IF(A83="","",IF(AND(E83="optional",G83=""),"nicht nötig",IF(G83="","offen",IF(H83="N","offen",IF(F83&lt;&gt;"J","erledigt, Computer prüfen","erledigt")))))</f>
        <v/>
      </c>
      <c r="L83" s="11" t="n"/>
    </row>
    <row r="84">
      <c r="A84" s="11" t="n"/>
      <c r="B84" s="11" t="n"/>
      <c r="C84" s="11" t="n"/>
      <c r="D84" s="19">
        <f>IF(A84="","",IFERROR(INDEX(Systeme!$P$6:$P$55,MATCH(A84,Systeme!$B$6:$B$55,0)),"System fehlt"))</f>
        <v/>
      </c>
      <c r="E84" s="16">
        <f>IF(A84="","",IF(OR(D84="auffällig",D84="nicht prüfbar"),"nötig",IF(D84="offen","Logprüfung abschliessen",IF(C84="J","empfohlen","optional"))))</f>
        <v/>
      </c>
      <c r="F84" s="11" t="n"/>
      <c r="G84" s="12" t="n"/>
      <c r="H84" s="11" t="n"/>
      <c r="I84" s="11" t="n"/>
      <c r="J84" s="11" t="n"/>
      <c r="K84" s="16">
        <f>IF(A84="","",IF(AND(E84="optional",G84=""),"nicht nötig",IF(G84="","offen",IF(H84="N","offen",IF(F84&lt;&gt;"J","erledigt, Computer prüfen","erledigt")))))</f>
        <v/>
      </c>
      <c r="L84" s="11" t="n"/>
    </row>
    <row r="85">
      <c r="A85" s="11" t="n"/>
      <c r="B85" s="11" t="n"/>
      <c r="C85" s="11" t="n"/>
      <c r="D85" s="19">
        <f>IF(A85="","",IFERROR(INDEX(Systeme!$P$6:$P$55,MATCH(A85,Systeme!$B$6:$B$55,0)),"System fehlt"))</f>
        <v/>
      </c>
      <c r="E85" s="16">
        <f>IF(A85="","",IF(OR(D85="auffällig",D85="nicht prüfbar"),"nötig",IF(D85="offen","Logprüfung abschliessen",IF(C85="J","empfohlen","optional"))))</f>
        <v/>
      </c>
      <c r="F85" s="11" t="n"/>
      <c r="G85" s="12" t="n"/>
      <c r="H85" s="11" t="n"/>
      <c r="I85" s="11" t="n"/>
      <c r="J85" s="11" t="n"/>
      <c r="K85" s="16">
        <f>IF(A85="","",IF(AND(E85="optional",G85=""),"nicht nötig",IF(G85="","offen",IF(H85="N","offen",IF(F85&lt;&gt;"J","erledigt, Computer prüfen","erledigt")))))</f>
        <v/>
      </c>
      <c r="L85" s="11" t="n"/>
    </row>
    <row r="86">
      <c r="A86" s="11" t="n"/>
      <c r="B86" s="11" t="n"/>
      <c r="C86" s="11" t="n"/>
      <c r="D86" s="19">
        <f>IF(A86="","",IFERROR(INDEX(Systeme!$P$6:$P$55,MATCH(A86,Systeme!$B$6:$B$55,0)),"System fehlt"))</f>
        <v/>
      </c>
      <c r="E86" s="16">
        <f>IF(A86="","",IF(OR(D86="auffällig",D86="nicht prüfbar"),"nötig",IF(D86="offen","Logprüfung abschliessen",IF(C86="J","empfohlen","optional"))))</f>
        <v/>
      </c>
      <c r="F86" s="11" t="n"/>
      <c r="G86" s="12" t="n"/>
      <c r="H86" s="11" t="n"/>
      <c r="I86" s="11" t="n"/>
      <c r="J86" s="11" t="n"/>
      <c r="K86" s="16">
        <f>IF(A86="","",IF(AND(E86="optional",G86=""),"nicht nötig",IF(G86="","offen",IF(H86="N","offen",IF(F86&lt;&gt;"J","erledigt, Computer prüfen","erledigt")))))</f>
        <v/>
      </c>
      <c r="L86" s="11" t="n"/>
    </row>
    <row r="87">
      <c r="A87" s="11" t="n"/>
      <c r="B87" s="11" t="n"/>
      <c r="C87" s="11" t="n"/>
      <c r="D87" s="19">
        <f>IF(A87="","",IFERROR(INDEX(Systeme!$P$6:$P$55,MATCH(A87,Systeme!$B$6:$B$55,0)),"System fehlt"))</f>
        <v/>
      </c>
      <c r="E87" s="16">
        <f>IF(A87="","",IF(OR(D87="auffällig",D87="nicht prüfbar"),"nötig",IF(D87="offen","Logprüfung abschliessen",IF(C87="J","empfohlen","optional"))))</f>
        <v/>
      </c>
      <c r="F87" s="11" t="n"/>
      <c r="G87" s="12" t="n"/>
      <c r="H87" s="11" t="n"/>
      <c r="I87" s="11" t="n"/>
      <c r="J87" s="11" t="n"/>
      <c r="K87" s="16">
        <f>IF(A87="","",IF(AND(E87="optional",G87=""),"nicht nötig",IF(G87="","offen",IF(H87="N","offen",IF(F87&lt;&gt;"J","erledigt, Computer prüfen","erledigt")))))</f>
        <v/>
      </c>
      <c r="L87" s="11" t="n"/>
    </row>
    <row r="88">
      <c r="A88" s="11" t="n"/>
      <c r="B88" s="11" t="n"/>
      <c r="C88" s="11" t="n"/>
      <c r="D88" s="19">
        <f>IF(A88="","",IFERROR(INDEX(Systeme!$P$6:$P$55,MATCH(A88,Systeme!$B$6:$B$55,0)),"System fehlt"))</f>
        <v/>
      </c>
      <c r="E88" s="16">
        <f>IF(A88="","",IF(OR(D88="auffällig",D88="nicht prüfbar"),"nötig",IF(D88="offen","Logprüfung abschliessen",IF(C88="J","empfohlen","optional"))))</f>
        <v/>
      </c>
      <c r="F88" s="11" t="n"/>
      <c r="G88" s="12" t="n"/>
      <c r="H88" s="11" t="n"/>
      <c r="I88" s="11" t="n"/>
      <c r="J88" s="11" t="n"/>
      <c r="K88" s="16">
        <f>IF(A88="","",IF(AND(E88="optional",G88=""),"nicht nötig",IF(G88="","offen",IF(H88="N","offen",IF(F88&lt;&gt;"J","erledigt, Computer prüfen","erledigt")))))</f>
        <v/>
      </c>
      <c r="L88" s="11" t="n"/>
    </row>
    <row r="89">
      <c r="A89" s="11" t="n"/>
      <c r="B89" s="11" t="n"/>
      <c r="C89" s="11" t="n"/>
      <c r="D89" s="19">
        <f>IF(A89="","",IFERROR(INDEX(Systeme!$P$6:$P$55,MATCH(A89,Systeme!$B$6:$B$55,0)),"System fehlt"))</f>
        <v/>
      </c>
      <c r="E89" s="16">
        <f>IF(A89="","",IF(OR(D89="auffällig",D89="nicht prüfbar"),"nötig",IF(D89="offen","Logprüfung abschliessen",IF(C89="J","empfohlen","optional"))))</f>
        <v/>
      </c>
      <c r="F89" s="11" t="n"/>
      <c r="G89" s="12" t="n"/>
      <c r="H89" s="11" t="n"/>
      <c r="I89" s="11" t="n"/>
      <c r="J89" s="11" t="n"/>
      <c r="K89" s="16">
        <f>IF(A89="","",IF(AND(E89="optional",G89=""),"nicht nötig",IF(G89="","offen",IF(H89="N","offen",IF(F89&lt;&gt;"J","erledigt, Computer prüfen","erledigt")))))</f>
        <v/>
      </c>
      <c r="L89" s="11" t="n"/>
    </row>
    <row r="90">
      <c r="A90" s="11" t="n"/>
      <c r="B90" s="11" t="n"/>
      <c r="C90" s="11" t="n"/>
      <c r="D90" s="19">
        <f>IF(A90="","",IFERROR(INDEX(Systeme!$P$6:$P$55,MATCH(A90,Systeme!$B$6:$B$55,0)),"System fehlt"))</f>
        <v/>
      </c>
      <c r="E90" s="16">
        <f>IF(A90="","",IF(OR(D90="auffällig",D90="nicht prüfbar"),"nötig",IF(D90="offen","Logprüfung abschliessen",IF(C90="J","empfohlen","optional"))))</f>
        <v/>
      </c>
      <c r="F90" s="11" t="n"/>
      <c r="G90" s="12" t="n"/>
      <c r="H90" s="11" t="n"/>
      <c r="I90" s="11" t="n"/>
      <c r="J90" s="11" t="n"/>
      <c r="K90" s="16">
        <f>IF(A90="","",IF(AND(E90="optional",G90=""),"nicht nötig",IF(G90="","offen",IF(H90="N","offen",IF(F90&lt;&gt;"J","erledigt, Computer prüfen","erledigt")))))</f>
        <v/>
      </c>
      <c r="L90" s="11" t="n"/>
    </row>
    <row r="91">
      <c r="A91" s="11" t="n"/>
      <c r="B91" s="11" t="n"/>
      <c r="C91" s="11" t="n"/>
      <c r="D91" s="19">
        <f>IF(A91="","",IFERROR(INDEX(Systeme!$P$6:$P$55,MATCH(A91,Systeme!$B$6:$B$55,0)),"System fehlt"))</f>
        <v/>
      </c>
      <c r="E91" s="16">
        <f>IF(A91="","",IF(OR(D91="auffällig",D91="nicht prüfbar"),"nötig",IF(D91="offen","Logprüfung abschliessen",IF(C91="J","empfohlen","optional"))))</f>
        <v/>
      </c>
      <c r="F91" s="11" t="n"/>
      <c r="G91" s="12" t="n"/>
      <c r="H91" s="11" t="n"/>
      <c r="I91" s="11" t="n"/>
      <c r="J91" s="11" t="n"/>
      <c r="K91" s="16">
        <f>IF(A91="","",IF(AND(E91="optional",G91=""),"nicht nötig",IF(G91="","offen",IF(H91="N","offen",IF(F91&lt;&gt;"J","erledigt, Computer prüfen","erledigt")))))</f>
        <v/>
      </c>
      <c r="L91" s="11" t="n"/>
    </row>
    <row r="92">
      <c r="A92" s="11" t="n"/>
      <c r="B92" s="11" t="n"/>
      <c r="C92" s="11" t="n"/>
      <c r="D92" s="19">
        <f>IF(A92="","",IFERROR(INDEX(Systeme!$P$6:$P$55,MATCH(A92,Systeme!$B$6:$B$55,0)),"System fehlt"))</f>
        <v/>
      </c>
      <c r="E92" s="16">
        <f>IF(A92="","",IF(OR(D92="auffällig",D92="nicht prüfbar"),"nötig",IF(D92="offen","Logprüfung abschliessen",IF(C92="J","empfohlen","optional"))))</f>
        <v/>
      </c>
      <c r="F92" s="11" t="n"/>
      <c r="G92" s="12" t="n"/>
      <c r="H92" s="11" t="n"/>
      <c r="I92" s="11" t="n"/>
      <c r="J92" s="11" t="n"/>
      <c r="K92" s="16">
        <f>IF(A92="","",IF(AND(E92="optional",G92=""),"nicht nötig",IF(G92="","offen",IF(H92="N","offen",IF(F92&lt;&gt;"J","erledigt, Computer prüfen","erledigt")))))</f>
        <v/>
      </c>
      <c r="L92" s="11" t="n"/>
    </row>
    <row r="93">
      <c r="A93" s="11" t="n"/>
      <c r="B93" s="11" t="n"/>
      <c r="C93" s="11" t="n"/>
      <c r="D93" s="19">
        <f>IF(A93="","",IFERROR(INDEX(Systeme!$P$6:$P$55,MATCH(A93,Systeme!$B$6:$B$55,0)),"System fehlt"))</f>
        <v/>
      </c>
      <c r="E93" s="16">
        <f>IF(A93="","",IF(OR(D93="auffällig",D93="nicht prüfbar"),"nötig",IF(D93="offen","Logprüfung abschliessen",IF(C93="J","empfohlen","optional"))))</f>
        <v/>
      </c>
      <c r="F93" s="11" t="n"/>
      <c r="G93" s="12" t="n"/>
      <c r="H93" s="11" t="n"/>
      <c r="I93" s="11" t="n"/>
      <c r="J93" s="11" t="n"/>
      <c r="K93" s="16">
        <f>IF(A93="","",IF(AND(E93="optional",G93=""),"nicht nötig",IF(G93="","offen",IF(H93="N","offen",IF(F93&lt;&gt;"J","erledigt, Computer prüfen","erledigt")))))</f>
        <v/>
      </c>
      <c r="L93" s="11" t="n"/>
    </row>
    <row r="94">
      <c r="A94" s="11" t="n"/>
      <c r="B94" s="11" t="n"/>
      <c r="C94" s="11" t="n"/>
      <c r="D94" s="19">
        <f>IF(A94="","",IFERROR(INDEX(Systeme!$P$6:$P$55,MATCH(A94,Systeme!$B$6:$B$55,0)),"System fehlt"))</f>
        <v/>
      </c>
      <c r="E94" s="16">
        <f>IF(A94="","",IF(OR(D94="auffällig",D94="nicht prüfbar"),"nötig",IF(D94="offen","Logprüfung abschliessen",IF(C94="J","empfohlen","optional"))))</f>
        <v/>
      </c>
      <c r="F94" s="11" t="n"/>
      <c r="G94" s="12" t="n"/>
      <c r="H94" s="11" t="n"/>
      <c r="I94" s="11" t="n"/>
      <c r="J94" s="11" t="n"/>
      <c r="K94" s="16">
        <f>IF(A94="","",IF(AND(E94="optional",G94=""),"nicht nötig",IF(G94="","offen",IF(H94="N","offen",IF(F94&lt;&gt;"J","erledigt, Computer prüfen","erledigt")))))</f>
        <v/>
      </c>
      <c r="L94" s="11" t="n"/>
    </row>
    <row r="95">
      <c r="A95" s="11" t="n"/>
      <c r="B95" s="11" t="n"/>
      <c r="C95" s="11" t="n"/>
      <c r="D95" s="19">
        <f>IF(A95="","",IFERROR(INDEX(Systeme!$P$6:$P$55,MATCH(A95,Systeme!$B$6:$B$55,0)),"System fehlt"))</f>
        <v/>
      </c>
      <c r="E95" s="16">
        <f>IF(A95="","",IF(OR(D95="auffällig",D95="nicht prüfbar"),"nötig",IF(D95="offen","Logprüfung abschliessen",IF(C95="J","empfohlen","optional"))))</f>
        <v/>
      </c>
      <c r="F95" s="11" t="n"/>
      <c r="G95" s="12" t="n"/>
      <c r="H95" s="11" t="n"/>
      <c r="I95" s="11" t="n"/>
      <c r="J95" s="11" t="n"/>
      <c r="K95" s="16">
        <f>IF(A95="","",IF(AND(E95="optional",G95=""),"nicht nötig",IF(G95="","offen",IF(H95="N","offen",IF(F95&lt;&gt;"J","erledigt, Computer prüfen","erledigt")))))</f>
        <v/>
      </c>
      <c r="L95" s="11" t="n"/>
    </row>
    <row r="96">
      <c r="A96" s="11" t="n"/>
      <c r="B96" s="11" t="n"/>
      <c r="C96" s="11" t="n"/>
      <c r="D96" s="19">
        <f>IF(A96="","",IFERROR(INDEX(Systeme!$P$6:$P$55,MATCH(A96,Systeme!$B$6:$B$55,0)),"System fehlt"))</f>
        <v/>
      </c>
      <c r="E96" s="16">
        <f>IF(A96="","",IF(OR(D96="auffällig",D96="nicht prüfbar"),"nötig",IF(D96="offen","Logprüfung abschliessen",IF(C96="J","empfohlen","optional"))))</f>
        <v/>
      </c>
      <c r="F96" s="11" t="n"/>
      <c r="G96" s="12" t="n"/>
      <c r="H96" s="11" t="n"/>
      <c r="I96" s="11" t="n"/>
      <c r="J96" s="11" t="n"/>
      <c r="K96" s="16">
        <f>IF(A96="","",IF(AND(E96="optional",G96=""),"nicht nötig",IF(G96="","offen",IF(H96="N","offen",IF(F96&lt;&gt;"J","erledigt, Computer prüfen","erledigt")))))</f>
        <v/>
      </c>
      <c r="L96" s="11" t="n"/>
    </row>
    <row r="97">
      <c r="A97" s="11" t="n"/>
      <c r="B97" s="11" t="n"/>
      <c r="C97" s="11" t="n"/>
      <c r="D97" s="19">
        <f>IF(A97="","",IFERROR(INDEX(Systeme!$P$6:$P$55,MATCH(A97,Systeme!$B$6:$B$55,0)),"System fehlt"))</f>
        <v/>
      </c>
      <c r="E97" s="16">
        <f>IF(A97="","",IF(OR(D97="auffällig",D97="nicht prüfbar"),"nötig",IF(D97="offen","Logprüfung abschliessen",IF(C97="J","empfohlen","optional"))))</f>
        <v/>
      </c>
      <c r="F97" s="11" t="n"/>
      <c r="G97" s="12" t="n"/>
      <c r="H97" s="11" t="n"/>
      <c r="I97" s="11" t="n"/>
      <c r="J97" s="11" t="n"/>
      <c r="K97" s="16">
        <f>IF(A97="","",IF(AND(E97="optional",G97=""),"nicht nötig",IF(G97="","offen",IF(H97="N","offen",IF(F97&lt;&gt;"J","erledigt, Computer prüfen","erledigt")))))</f>
        <v/>
      </c>
      <c r="L97" s="11" t="n"/>
    </row>
    <row r="98">
      <c r="A98" s="11" t="n"/>
      <c r="B98" s="11" t="n"/>
      <c r="C98" s="11" t="n"/>
      <c r="D98" s="19">
        <f>IF(A98="","",IFERROR(INDEX(Systeme!$P$6:$P$55,MATCH(A98,Systeme!$B$6:$B$55,0)),"System fehlt"))</f>
        <v/>
      </c>
      <c r="E98" s="16">
        <f>IF(A98="","",IF(OR(D98="auffällig",D98="nicht prüfbar"),"nötig",IF(D98="offen","Logprüfung abschliessen",IF(C98="J","empfohlen","optional"))))</f>
        <v/>
      </c>
      <c r="F98" s="11" t="n"/>
      <c r="G98" s="12" t="n"/>
      <c r="H98" s="11" t="n"/>
      <c r="I98" s="11" t="n"/>
      <c r="J98" s="11" t="n"/>
      <c r="K98" s="16">
        <f>IF(A98="","",IF(AND(E98="optional",G98=""),"nicht nötig",IF(G98="","offen",IF(H98="N","offen",IF(F98&lt;&gt;"J","erledigt, Computer prüfen","erledigt")))))</f>
        <v/>
      </c>
      <c r="L98" s="11" t="n"/>
    </row>
    <row r="99">
      <c r="A99" s="11" t="n"/>
      <c r="B99" s="11" t="n"/>
      <c r="C99" s="11" t="n"/>
      <c r="D99" s="19">
        <f>IF(A99="","",IFERROR(INDEX(Systeme!$P$6:$P$55,MATCH(A99,Systeme!$B$6:$B$55,0)),"System fehlt"))</f>
        <v/>
      </c>
      <c r="E99" s="16">
        <f>IF(A99="","",IF(OR(D99="auffällig",D99="nicht prüfbar"),"nötig",IF(D99="offen","Logprüfung abschliessen",IF(C99="J","empfohlen","optional"))))</f>
        <v/>
      </c>
      <c r="F99" s="11" t="n"/>
      <c r="G99" s="12" t="n"/>
      <c r="H99" s="11" t="n"/>
      <c r="I99" s="11" t="n"/>
      <c r="J99" s="11" t="n"/>
      <c r="K99" s="16">
        <f>IF(A99="","",IF(AND(E99="optional",G99=""),"nicht nötig",IF(G99="","offen",IF(H99="N","offen",IF(F99&lt;&gt;"J","erledigt, Computer prüfen","erledigt")))))</f>
        <v/>
      </c>
      <c r="L99" s="11" t="n"/>
    </row>
    <row r="100">
      <c r="A100" s="11" t="n"/>
      <c r="B100" s="11" t="n"/>
      <c r="C100" s="11" t="n"/>
      <c r="D100" s="19">
        <f>IF(A100="","",IFERROR(INDEX(Systeme!$P$6:$P$55,MATCH(A100,Systeme!$B$6:$B$55,0)),"System fehlt"))</f>
        <v/>
      </c>
      <c r="E100" s="16">
        <f>IF(A100="","",IF(OR(D100="auffällig",D100="nicht prüfbar"),"nötig",IF(D100="offen","Logprüfung abschliessen",IF(C100="J","empfohlen","optional"))))</f>
        <v/>
      </c>
      <c r="F100" s="11" t="n"/>
      <c r="G100" s="12" t="n"/>
      <c r="H100" s="11" t="n"/>
      <c r="I100" s="11" t="n"/>
      <c r="J100" s="11" t="n"/>
      <c r="K100" s="16">
        <f>IF(A100="","",IF(AND(E100="optional",G100=""),"nicht nötig",IF(G100="","offen",IF(H100="N","offen",IF(F100&lt;&gt;"J","erledigt, Computer prüfen","erledigt")))))</f>
        <v/>
      </c>
      <c r="L100" s="11" t="n"/>
    </row>
    <row r="101">
      <c r="A101" s="11" t="n"/>
      <c r="B101" s="11" t="n"/>
      <c r="C101" s="11" t="n"/>
      <c r="D101" s="19">
        <f>IF(A101="","",IFERROR(INDEX(Systeme!$P$6:$P$55,MATCH(A101,Systeme!$B$6:$B$55,0)),"System fehlt"))</f>
        <v/>
      </c>
      <c r="E101" s="16">
        <f>IF(A101="","",IF(OR(D101="auffällig",D101="nicht prüfbar"),"nötig",IF(D101="offen","Logprüfung abschliessen",IF(C101="J","empfohlen","optional"))))</f>
        <v/>
      </c>
      <c r="F101" s="11" t="n"/>
      <c r="G101" s="12" t="n"/>
      <c r="H101" s="11" t="n"/>
      <c r="I101" s="11" t="n"/>
      <c r="J101" s="11" t="n"/>
      <c r="K101" s="16">
        <f>IF(A101="","",IF(AND(E101="optional",G101=""),"nicht nötig",IF(G101="","offen",IF(H101="N","offen",IF(F101&lt;&gt;"J","erledigt, Computer prüfen","erledigt")))))</f>
        <v/>
      </c>
      <c r="L101" s="11" t="n"/>
    </row>
    <row r="102">
      <c r="A102" s="11" t="n"/>
      <c r="B102" s="11" t="n"/>
      <c r="C102" s="11" t="n"/>
      <c r="D102" s="19">
        <f>IF(A102="","",IFERROR(INDEX(Systeme!$P$6:$P$55,MATCH(A102,Systeme!$B$6:$B$55,0)),"System fehlt"))</f>
        <v/>
      </c>
      <c r="E102" s="16">
        <f>IF(A102="","",IF(OR(D102="auffällig",D102="nicht prüfbar"),"nötig",IF(D102="offen","Logprüfung abschliessen",IF(C102="J","empfohlen","optional"))))</f>
        <v/>
      </c>
      <c r="F102" s="11" t="n"/>
      <c r="G102" s="12" t="n"/>
      <c r="H102" s="11" t="n"/>
      <c r="I102" s="11" t="n"/>
      <c r="J102" s="11" t="n"/>
      <c r="K102" s="16">
        <f>IF(A102="","",IF(AND(E102="optional",G102=""),"nicht nötig",IF(G102="","offen",IF(H102="N","offen",IF(F102&lt;&gt;"J","erledigt, Computer prüfen","erledigt")))))</f>
        <v/>
      </c>
      <c r="L102" s="11" t="n"/>
    </row>
    <row r="103">
      <c r="A103" s="11" t="n"/>
      <c r="B103" s="11" t="n"/>
      <c r="C103" s="11" t="n"/>
      <c r="D103" s="19">
        <f>IF(A103="","",IFERROR(INDEX(Systeme!$P$6:$P$55,MATCH(A103,Systeme!$B$6:$B$55,0)),"System fehlt"))</f>
        <v/>
      </c>
      <c r="E103" s="16">
        <f>IF(A103="","",IF(OR(D103="auffällig",D103="nicht prüfbar"),"nötig",IF(D103="offen","Logprüfung abschliessen",IF(C103="J","empfohlen","optional"))))</f>
        <v/>
      </c>
      <c r="F103" s="11" t="n"/>
      <c r="G103" s="12" t="n"/>
      <c r="H103" s="11" t="n"/>
      <c r="I103" s="11" t="n"/>
      <c r="J103" s="11" t="n"/>
      <c r="K103" s="16">
        <f>IF(A103="","",IF(AND(E103="optional",G103=""),"nicht nötig",IF(G103="","offen",IF(H103="N","offen",IF(F103&lt;&gt;"J","erledigt, Computer prüfen","erledigt")))))</f>
        <v/>
      </c>
      <c r="L103" s="11" t="n"/>
    </row>
    <row r="104">
      <c r="A104" s="11" t="n"/>
      <c r="B104" s="11" t="n"/>
      <c r="C104" s="11" t="n"/>
      <c r="D104" s="19">
        <f>IF(A104="","",IFERROR(INDEX(Systeme!$P$6:$P$55,MATCH(A104,Systeme!$B$6:$B$55,0)),"System fehlt"))</f>
        <v/>
      </c>
      <c r="E104" s="16">
        <f>IF(A104="","",IF(OR(D104="auffällig",D104="nicht prüfbar"),"nötig",IF(D104="offen","Logprüfung abschliessen",IF(C104="J","empfohlen","optional"))))</f>
        <v/>
      </c>
      <c r="F104" s="11" t="n"/>
      <c r="G104" s="12" t="n"/>
      <c r="H104" s="11" t="n"/>
      <c r="I104" s="11" t="n"/>
      <c r="J104" s="11" t="n"/>
      <c r="K104" s="16">
        <f>IF(A104="","",IF(AND(E104="optional",G104=""),"nicht nötig",IF(G104="","offen",IF(H104="N","offen",IF(F104&lt;&gt;"J","erledigt, Computer prüfen","erledigt")))))</f>
        <v/>
      </c>
      <c r="L104" s="11" t="n"/>
    </row>
    <row r="105">
      <c r="A105" s="11" t="n"/>
      <c r="B105" s="11" t="n"/>
      <c r="C105" s="11" t="n"/>
      <c r="D105" s="19">
        <f>IF(A105="","",IFERROR(INDEX(Systeme!$P$6:$P$55,MATCH(A105,Systeme!$B$6:$B$55,0)),"System fehlt"))</f>
        <v/>
      </c>
      <c r="E105" s="16">
        <f>IF(A105="","",IF(OR(D105="auffällig",D105="nicht prüfbar"),"nötig",IF(D105="offen","Logprüfung abschliessen",IF(C105="J","empfohlen","optional"))))</f>
        <v/>
      </c>
      <c r="F105" s="11" t="n"/>
      <c r="G105" s="12" t="n"/>
      <c r="H105" s="11" t="n"/>
      <c r="I105" s="11" t="n"/>
      <c r="J105" s="11" t="n"/>
      <c r="K105" s="16">
        <f>IF(A105="","",IF(AND(E105="optional",G105=""),"nicht nötig",IF(G105="","offen",IF(H105="N","offen",IF(F105&lt;&gt;"J","erledigt, Computer prüfen","erledigt")))))</f>
        <v/>
      </c>
      <c r="L105" s="11" t="n"/>
    </row>
    <row r="106">
      <c r="A106" s="11" t="n"/>
      <c r="B106" s="11" t="n"/>
      <c r="C106" s="11" t="n"/>
      <c r="D106" s="19">
        <f>IF(A106="","",IFERROR(INDEX(Systeme!$P$6:$P$55,MATCH(A106,Systeme!$B$6:$B$55,0)),"System fehlt"))</f>
        <v/>
      </c>
      <c r="E106" s="16">
        <f>IF(A106="","",IF(OR(D106="auffällig",D106="nicht prüfbar"),"nötig",IF(D106="offen","Logprüfung abschliessen",IF(C106="J","empfohlen","optional"))))</f>
        <v/>
      </c>
      <c r="F106" s="11" t="n"/>
      <c r="G106" s="12" t="n"/>
      <c r="H106" s="11" t="n"/>
      <c r="I106" s="11" t="n"/>
      <c r="J106" s="11" t="n"/>
      <c r="K106" s="16">
        <f>IF(A106="","",IF(AND(E106="optional",G106=""),"nicht nötig",IF(G106="","offen",IF(H106="N","offen",IF(F106&lt;&gt;"J","erledigt, Computer prüfen","erledigt")))))</f>
        <v/>
      </c>
      <c r="L106" s="11" t="n"/>
    </row>
    <row r="107">
      <c r="A107" s="11" t="n"/>
      <c r="B107" s="11" t="n"/>
      <c r="C107" s="11" t="n"/>
      <c r="D107" s="19">
        <f>IF(A107="","",IFERROR(INDEX(Systeme!$P$6:$P$55,MATCH(A107,Systeme!$B$6:$B$55,0)),"System fehlt"))</f>
        <v/>
      </c>
      <c r="E107" s="16">
        <f>IF(A107="","",IF(OR(D107="auffällig",D107="nicht prüfbar"),"nötig",IF(D107="offen","Logprüfung abschliessen",IF(C107="J","empfohlen","optional"))))</f>
        <v/>
      </c>
      <c r="F107" s="11" t="n"/>
      <c r="G107" s="12" t="n"/>
      <c r="H107" s="11" t="n"/>
      <c r="I107" s="11" t="n"/>
      <c r="J107" s="11" t="n"/>
      <c r="K107" s="16">
        <f>IF(A107="","",IF(AND(E107="optional",G107=""),"nicht nötig",IF(G107="","offen",IF(H107="N","offen",IF(F107&lt;&gt;"J","erledigt, Computer prüfen","erledigt")))))</f>
        <v/>
      </c>
      <c r="L107" s="11" t="n"/>
    </row>
    <row r="108">
      <c r="A108" s="11" t="n"/>
      <c r="B108" s="11" t="n"/>
      <c r="C108" s="11" t="n"/>
      <c r="D108" s="19">
        <f>IF(A108="","",IFERROR(INDEX(Systeme!$P$6:$P$55,MATCH(A108,Systeme!$B$6:$B$55,0)),"System fehlt"))</f>
        <v/>
      </c>
      <c r="E108" s="16">
        <f>IF(A108="","",IF(OR(D108="auffällig",D108="nicht prüfbar"),"nötig",IF(D108="offen","Logprüfung abschliessen",IF(C108="J","empfohlen","optional"))))</f>
        <v/>
      </c>
      <c r="F108" s="11" t="n"/>
      <c r="G108" s="12" t="n"/>
      <c r="H108" s="11" t="n"/>
      <c r="I108" s="11" t="n"/>
      <c r="J108" s="11" t="n"/>
      <c r="K108" s="16">
        <f>IF(A108="","",IF(AND(E108="optional",G108=""),"nicht nötig",IF(G108="","offen",IF(H108="N","offen",IF(F108&lt;&gt;"J","erledigt, Computer prüfen","erledigt")))))</f>
        <v/>
      </c>
      <c r="L108" s="11" t="n"/>
    </row>
    <row r="109">
      <c r="A109" s="11" t="n"/>
      <c r="B109" s="11" t="n"/>
      <c r="C109" s="11" t="n"/>
      <c r="D109" s="19">
        <f>IF(A109="","",IFERROR(INDEX(Systeme!$P$6:$P$55,MATCH(A109,Systeme!$B$6:$B$55,0)),"System fehlt"))</f>
        <v/>
      </c>
      <c r="E109" s="16">
        <f>IF(A109="","",IF(OR(D109="auffällig",D109="nicht prüfbar"),"nötig",IF(D109="offen","Logprüfung abschliessen",IF(C109="J","empfohlen","optional"))))</f>
        <v/>
      </c>
      <c r="F109" s="11" t="n"/>
      <c r="G109" s="12" t="n"/>
      <c r="H109" s="11" t="n"/>
      <c r="I109" s="11" t="n"/>
      <c r="J109" s="11" t="n"/>
      <c r="K109" s="16">
        <f>IF(A109="","",IF(AND(E109="optional",G109=""),"nicht nötig",IF(G109="","offen",IF(H109="N","offen",IF(F109&lt;&gt;"J","erledigt, Computer prüfen","erledigt")))))</f>
        <v/>
      </c>
      <c r="L109" s="11" t="n"/>
    </row>
    <row r="110">
      <c r="A110" s="11" t="n"/>
      <c r="B110" s="11" t="n"/>
      <c r="C110" s="11" t="n"/>
      <c r="D110" s="19">
        <f>IF(A110="","",IFERROR(INDEX(Systeme!$P$6:$P$55,MATCH(A110,Systeme!$B$6:$B$55,0)),"System fehlt"))</f>
        <v/>
      </c>
      <c r="E110" s="16">
        <f>IF(A110="","",IF(OR(D110="auffällig",D110="nicht prüfbar"),"nötig",IF(D110="offen","Logprüfung abschliessen",IF(C110="J","empfohlen","optional"))))</f>
        <v/>
      </c>
      <c r="F110" s="11" t="n"/>
      <c r="G110" s="12" t="n"/>
      <c r="H110" s="11" t="n"/>
      <c r="I110" s="11" t="n"/>
      <c r="J110" s="11" t="n"/>
      <c r="K110" s="16">
        <f>IF(A110="","",IF(AND(E110="optional",G110=""),"nicht nötig",IF(G110="","offen",IF(H110="N","offen",IF(F110&lt;&gt;"J","erledigt, Computer prüfen","erledigt")))))</f>
        <v/>
      </c>
      <c r="L110" s="11" t="n"/>
    </row>
    <row r="111">
      <c r="A111" s="11" t="n"/>
      <c r="B111" s="11" t="n"/>
      <c r="C111" s="11" t="n"/>
      <c r="D111" s="19">
        <f>IF(A111="","",IFERROR(INDEX(Systeme!$P$6:$P$55,MATCH(A111,Systeme!$B$6:$B$55,0)),"System fehlt"))</f>
        <v/>
      </c>
      <c r="E111" s="16">
        <f>IF(A111="","",IF(OR(D111="auffällig",D111="nicht prüfbar"),"nötig",IF(D111="offen","Logprüfung abschliessen",IF(C111="J","empfohlen","optional"))))</f>
        <v/>
      </c>
      <c r="F111" s="11" t="n"/>
      <c r="G111" s="12" t="n"/>
      <c r="H111" s="11" t="n"/>
      <c r="I111" s="11" t="n"/>
      <c r="J111" s="11" t="n"/>
      <c r="K111" s="16">
        <f>IF(A111="","",IF(AND(E111="optional",G111=""),"nicht nötig",IF(G111="","offen",IF(H111="N","offen",IF(F111&lt;&gt;"J","erledigt, Computer prüfen","erledigt")))))</f>
        <v/>
      </c>
      <c r="L111" s="11" t="n"/>
    </row>
    <row r="112">
      <c r="A112" s="11" t="n"/>
      <c r="B112" s="11" t="n"/>
      <c r="C112" s="11" t="n"/>
      <c r="D112" s="19">
        <f>IF(A112="","",IFERROR(INDEX(Systeme!$P$6:$P$55,MATCH(A112,Systeme!$B$6:$B$55,0)),"System fehlt"))</f>
        <v/>
      </c>
      <c r="E112" s="16">
        <f>IF(A112="","",IF(OR(D112="auffällig",D112="nicht prüfbar"),"nötig",IF(D112="offen","Logprüfung abschliessen",IF(C112="J","empfohlen","optional"))))</f>
        <v/>
      </c>
      <c r="F112" s="11" t="n"/>
      <c r="G112" s="12" t="n"/>
      <c r="H112" s="11" t="n"/>
      <c r="I112" s="11" t="n"/>
      <c r="J112" s="11" t="n"/>
      <c r="K112" s="16">
        <f>IF(A112="","",IF(AND(E112="optional",G112=""),"nicht nötig",IF(G112="","offen",IF(H112="N","offen",IF(F112&lt;&gt;"J","erledigt, Computer prüfen","erledigt")))))</f>
        <v/>
      </c>
      <c r="L112" s="11" t="n"/>
    </row>
    <row r="113">
      <c r="A113" s="11" t="n"/>
      <c r="B113" s="11" t="n"/>
      <c r="C113" s="11" t="n"/>
      <c r="D113" s="19">
        <f>IF(A113="","",IFERROR(INDEX(Systeme!$P$6:$P$55,MATCH(A113,Systeme!$B$6:$B$55,0)),"System fehlt"))</f>
        <v/>
      </c>
      <c r="E113" s="16">
        <f>IF(A113="","",IF(OR(D113="auffällig",D113="nicht prüfbar"),"nötig",IF(D113="offen","Logprüfung abschliessen",IF(C113="J","empfohlen","optional"))))</f>
        <v/>
      </c>
      <c r="F113" s="11" t="n"/>
      <c r="G113" s="12" t="n"/>
      <c r="H113" s="11" t="n"/>
      <c r="I113" s="11" t="n"/>
      <c r="J113" s="11" t="n"/>
      <c r="K113" s="16">
        <f>IF(A113="","",IF(AND(E113="optional",G113=""),"nicht nötig",IF(G113="","offen",IF(H113="N","offen",IF(F113&lt;&gt;"J","erledigt, Computer prüfen","erledigt")))))</f>
        <v/>
      </c>
      <c r="L113" s="11" t="n"/>
    </row>
    <row r="114">
      <c r="A114" s="11" t="n"/>
      <c r="B114" s="11" t="n"/>
      <c r="C114" s="11" t="n"/>
      <c r="D114" s="19">
        <f>IF(A114="","",IFERROR(INDEX(Systeme!$P$6:$P$55,MATCH(A114,Systeme!$B$6:$B$55,0)),"System fehlt"))</f>
        <v/>
      </c>
      <c r="E114" s="16">
        <f>IF(A114="","",IF(OR(D114="auffällig",D114="nicht prüfbar"),"nötig",IF(D114="offen","Logprüfung abschliessen",IF(C114="J","empfohlen","optional"))))</f>
        <v/>
      </c>
      <c r="F114" s="11" t="n"/>
      <c r="G114" s="12" t="n"/>
      <c r="H114" s="11" t="n"/>
      <c r="I114" s="11" t="n"/>
      <c r="J114" s="11" t="n"/>
      <c r="K114" s="16">
        <f>IF(A114="","",IF(AND(E114="optional",G114=""),"nicht nötig",IF(G114="","offen",IF(H114="N","offen",IF(F114&lt;&gt;"J","erledigt, Computer prüfen","erledigt")))))</f>
        <v/>
      </c>
      <c r="L114" s="11" t="n"/>
    </row>
    <row r="115">
      <c r="A115" s="11" t="n"/>
      <c r="B115" s="11" t="n"/>
      <c r="C115" s="11" t="n"/>
      <c r="D115" s="19">
        <f>IF(A115="","",IFERROR(INDEX(Systeme!$P$6:$P$55,MATCH(A115,Systeme!$B$6:$B$55,0)),"System fehlt"))</f>
        <v/>
      </c>
      <c r="E115" s="16">
        <f>IF(A115="","",IF(OR(D115="auffällig",D115="nicht prüfbar"),"nötig",IF(D115="offen","Logprüfung abschliessen",IF(C115="J","empfohlen","optional"))))</f>
        <v/>
      </c>
      <c r="F115" s="11" t="n"/>
      <c r="G115" s="12" t="n"/>
      <c r="H115" s="11" t="n"/>
      <c r="I115" s="11" t="n"/>
      <c r="J115" s="11" t="n"/>
      <c r="K115" s="16">
        <f>IF(A115="","",IF(AND(E115="optional",G115=""),"nicht nötig",IF(G115="","offen",IF(H115="N","offen",IF(F115&lt;&gt;"J","erledigt, Computer prüfen","erledigt")))))</f>
        <v/>
      </c>
      <c r="L115" s="11" t="n"/>
    </row>
    <row r="116">
      <c r="A116" s="11" t="n"/>
      <c r="B116" s="11" t="n"/>
      <c r="C116" s="11" t="n"/>
      <c r="D116" s="19">
        <f>IF(A116="","",IFERROR(INDEX(Systeme!$P$6:$P$55,MATCH(A116,Systeme!$B$6:$B$55,0)),"System fehlt"))</f>
        <v/>
      </c>
      <c r="E116" s="16">
        <f>IF(A116="","",IF(OR(D116="auffällig",D116="nicht prüfbar"),"nötig",IF(D116="offen","Logprüfung abschliessen",IF(C116="J","empfohlen","optional"))))</f>
        <v/>
      </c>
      <c r="F116" s="11" t="n"/>
      <c r="G116" s="12" t="n"/>
      <c r="H116" s="11" t="n"/>
      <c r="I116" s="11" t="n"/>
      <c r="J116" s="11" t="n"/>
      <c r="K116" s="16">
        <f>IF(A116="","",IF(AND(E116="optional",G116=""),"nicht nötig",IF(G116="","offen",IF(H116="N","offen",IF(F116&lt;&gt;"J","erledigt, Computer prüfen","erledigt")))))</f>
        <v/>
      </c>
      <c r="L116" s="11" t="n"/>
    </row>
    <row r="117">
      <c r="A117" s="11" t="n"/>
      <c r="B117" s="11" t="n"/>
      <c r="C117" s="11" t="n"/>
      <c r="D117" s="19">
        <f>IF(A117="","",IFERROR(INDEX(Systeme!$P$6:$P$55,MATCH(A117,Systeme!$B$6:$B$55,0)),"System fehlt"))</f>
        <v/>
      </c>
      <c r="E117" s="16">
        <f>IF(A117="","",IF(OR(D117="auffällig",D117="nicht prüfbar"),"nötig",IF(D117="offen","Logprüfung abschliessen",IF(C117="J","empfohlen","optional"))))</f>
        <v/>
      </c>
      <c r="F117" s="11" t="n"/>
      <c r="G117" s="12" t="n"/>
      <c r="H117" s="11" t="n"/>
      <c r="I117" s="11" t="n"/>
      <c r="J117" s="11" t="n"/>
      <c r="K117" s="16">
        <f>IF(A117="","",IF(AND(E117="optional",G117=""),"nicht nötig",IF(G117="","offen",IF(H117="N","offen",IF(F117&lt;&gt;"J","erledigt, Computer prüfen","erledigt")))))</f>
        <v/>
      </c>
      <c r="L117" s="11" t="n"/>
    </row>
    <row r="118">
      <c r="A118" s="11" t="n"/>
      <c r="B118" s="11" t="n"/>
      <c r="C118" s="11" t="n"/>
      <c r="D118" s="19">
        <f>IF(A118="","",IFERROR(INDEX(Systeme!$P$6:$P$55,MATCH(A118,Systeme!$B$6:$B$55,0)),"System fehlt"))</f>
        <v/>
      </c>
      <c r="E118" s="16">
        <f>IF(A118="","",IF(OR(D118="auffällig",D118="nicht prüfbar"),"nötig",IF(D118="offen","Logprüfung abschliessen",IF(C118="J","empfohlen","optional"))))</f>
        <v/>
      </c>
      <c r="F118" s="11" t="n"/>
      <c r="G118" s="12" t="n"/>
      <c r="H118" s="11" t="n"/>
      <c r="I118" s="11" t="n"/>
      <c r="J118" s="11" t="n"/>
      <c r="K118" s="16">
        <f>IF(A118="","",IF(AND(E118="optional",G118=""),"nicht nötig",IF(G118="","offen",IF(H118="N","offen",IF(F118&lt;&gt;"J","erledigt, Computer prüfen","erledigt")))))</f>
        <v/>
      </c>
      <c r="L118" s="11" t="n"/>
    </row>
    <row r="119">
      <c r="A119" s="11" t="n"/>
      <c r="B119" s="11" t="n"/>
      <c r="C119" s="11" t="n"/>
      <c r="D119" s="19">
        <f>IF(A119="","",IFERROR(INDEX(Systeme!$P$6:$P$55,MATCH(A119,Systeme!$B$6:$B$55,0)),"System fehlt"))</f>
        <v/>
      </c>
      <c r="E119" s="16">
        <f>IF(A119="","",IF(OR(D119="auffällig",D119="nicht prüfbar"),"nötig",IF(D119="offen","Logprüfung abschliessen",IF(C119="J","empfohlen","optional"))))</f>
        <v/>
      </c>
      <c r="F119" s="11" t="n"/>
      <c r="G119" s="12" t="n"/>
      <c r="H119" s="11" t="n"/>
      <c r="I119" s="11" t="n"/>
      <c r="J119" s="11" t="n"/>
      <c r="K119" s="16">
        <f>IF(A119="","",IF(AND(E119="optional",G119=""),"nicht nötig",IF(G119="","offen",IF(H119="N","offen",IF(F119&lt;&gt;"J","erledigt, Computer prüfen","erledigt")))))</f>
        <v/>
      </c>
      <c r="L119" s="11" t="n"/>
    </row>
    <row r="120">
      <c r="A120" s="11" t="n"/>
      <c r="B120" s="11" t="n"/>
      <c r="C120" s="11" t="n"/>
      <c r="D120" s="19">
        <f>IF(A120="","",IFERROR(INDEX(Systeme!$P$6:$P$55,MATCH(A120,Systeme!$B$6:$B$55,0)),"System fehlt"))</f>
        <v/>
      </c>
      <c r="E120" s="16">
        <f>IF(A120="","",IF(OR(D120="auffällig",D120="nicht prüfbar"),"nötig",IF(D120="offen","Logprüfung abschliessen",IF(C120="J","empfohlen","optional"))))</f>
        <v/>
      </c>
      <c r="F120" s="11" t="n"/>
      <c r="G120" s="12" t="n"/>
      <c r="H120" s="11" t="n"/>
      <c r="I120" s="11" t="n"/>
      <c r="J120" s="11" t="n"/>
      <c r="K120" s="16">
        <f>IF(A120="","",IF(AND(E120="optional",G120=""),"nicht nötig",IF(G120="","offen",IF(H120="N","offen",IF(F120&lt;&gt;"J","erledigt, Computer prüfen","erledigt")))))</f>
        <v/>
      </c>
      <c r="L120" s="11" t="n"/>
    </row>
    <row r="121">
      <c r="A121" s="11" t="n"/>
      <c r="B121" s="11" t="n"/>
      <c r="C121" s="11" t="n"/>
      <c r="D121" s="19">
        <f>IF(A121="","",IFERROR(INDEX(Systeme!$P$6:$P$55,MATCH(A121,Systeme!$B$6:$B$55,0)),"System fehlt"))</f>
        <v/>
      </c>
      <c r="E121" s="16">
        <f>IF(A121="","",IF(OR(D121="auffällig",D121="nicht prüfbar"),"nötig",IF(D121="offen","Logprüfung abschliessen",IF(C121="J","empfohlen","optional"))))</f>
        <v/>
      </c>
      <c r="F121" s="11" t="n"/>
      <c r="G121" s="12" t="n"/>
      <c r="H121" s="11" t="n"/>
      <c r="I121" s="11" t="n"/>
      <c r="J121" s="11" t="n"/>
      <c r="K121" s="16">
        <f>IF(A121="","",IF(AND(E121="optional",G121=""),"nicht nötig",IF(G121="","offen",IF(H121="N","offen",IF(F121&lt;&gt;"J","erledigt, Computer prüfen","erledigt")))))</f>
        <v/>
      </c>
      <c r="L121" s="11" t="n"/>
    </row>
    <row r="122">
      <c r="A122" s="11" t="n"/>
      <c r="B122" s="11" t="n"/>
      <c r="C122" s="11" t="n"/>
      <c r="D122" s="19">
        <f>IF(A122="","",IFERROR(INDEX(Systeme!$P$6:$P$55,MATCH(A122,Systeme!$B$6:$B$55,0)),"System fehlt"))</f>
        <v/>
      </c>
      <c r="E122" s="16">
        <f>IF(A122="","",IF(OR(D122="auffällig",D122="nicht prüfbar"),"nötig",IF(D122="offen","Logprüfung abschliessen",IF(C122="J","empfohlen","optional"))))</f>
        <v/>
      </c>
      <c r="F122" s="11" t="n"/>
      <c r="G122" s="12" t="n"/>
      <c r="H122" s="11" t="n"/>
      <c r="I122" s="11" t="n"/>
      <c r="J122" s="11" t="n"/>
      <c r="K122" s="16">
        <f>IF(A122="","",IF(AND(E122="optional",G122=""),"nicht nötig",IF(G122="","offen",IF(H122="N","offen",IF(F122&lt;&gt;"J","erledigt, Computer prüfen","erledigt")))))</f>
        <v/>
      </c>
      <c r="L122" s="11" t="n"/>
    </row>
    <row r="123">
      <c r="A123" s="11" t="n"/>
      <c r="B123" s="11" t="n"/>
      <c r="C123" s="11" t="n"/>
      <c r="D123" s="19">
        <f>IF(A123="","",IFERROR(INDEX(Systeme!$P$6:$P$55,MATCH(A123,Systeme!$B$6:$B$55,0)),"System fehlt"))</f>
        <v/>
      </c>
      <c r="E123" s="16">
        <f>IF(A123="","",IF(OR(D123="auffällig",D123="nicht prüfbar"),"nötig",IF(D123="offen","Logprüfung abschliessen",IF(C123="J","empfohlen","optional"))))</f>
        <v/>
      </c>
      <c r="F123" s="11" t="n"/>
      <c r="G123" s="12" t="n"/>
      <c r="H123" s="11" t="n"/>
      <c r="I123" s="11" t="n"/>
      <c r="J123" s="11" t="n"/>
      <c r="K123" s="16">
        <f>IF(A123="","",IF(AND(E123="optional",G123=""),"nicht nötig",IF(G123="","offen",IF(H123="N","offen",IF(F123&lt;&gt;"J","erledigt, Computer prüfen","erledigt")))))</f>
        <v/>
      </c>
      <c r="L123" s="11" t="n"/>
    </row>
    <row r="124">
      <c r="A124" s="11" t="n"/>
      <c r="B124" s="11" t="n"/>
      <c r="C124" s="11" t="n"/>
      <c r="D124" s="19">
        <f>IF(A124="","",IFERROR(INDEX(Systeme!$P$6:$P$55,MATCH(A124,Systeme!$B$6:$B$55,0)),"System fehlt"))</f>
        <v/>
      </c>
      <c r="E124" s="16">
        <f>IF(A124="","",IF(OR(D124="auffällig",D124="nicht prüfbar"),"nötig",IF(D124="offen","Logprüfung abschliessen",IF(C124="J","empfohlen","optional"))))</f>
        <v/>
      </c>
      <c r="F124" s="11" t="n"/>
      <c r="G124" s="12" t="n"/>
      <c r="H124" s="11" t="n"/>
      <c r="I124" s="11" t="n"/>
      <c r="J124" s="11" t="n"/>
      <c r="K124" s="16">
        <f>IF(A124="","",IF(AND(E124="optional",G124=""),"nicht nötig",IF(G124="","offen",IF(H124="N","offen",IF(F124&lt;&gt;"J","erledigt, Computer prüfen","erledigt")))))</f>
        <v/>
      </c>
      <c r="L124" s="11" t="n"/>
    </row>
    <row r="125">
      <c r="A125" s="11" t="n"/>
      <c r="B125" s="11" t="n"/>
      <c r="C125" s="11" t="n"/>
      <c r="D125" s="19">
        <f>IF(A125="","",IFERROR(INDEX(Systeme!$P$6:$P$55,MATCH(A125,Systeme!$B$6:$B$55,0)),"System fehlt"))</f>
        <v/>
      </c>
      <c r="E125" s="16">
        <f>IF(A125="","",IF(OR(D125="auffällig",D125="nicht prüfbar"),"nötig",IF(D125="offen","Logprüfung abschliessen",IF(C125="J","empfohlen","optional"))))</f>
        <v/>
      </c>
      <c r="F125" s="11" t="n"/>
      <c r="G125" s="12" t="n"/>
      <c r="H125" s="11" t="n"/>
      <c r="I125" s="11" t="n"/>
      <c r="J125" s="11" t="n"/>
      <c r="K125" s="16">
        <f>IF(A125="","",IF(AND(E125="optional",G125=""),"nicht nötig",IF(G125="","offen",IF(H125="N","offen",IF(F125&lt;&gt;"J","erledigt, Computer prüfen","erledigt")))))</f>
        <v/>
      </c>
      <c r="L125" s="11" t="n"/>
    </row>
    <row r="126">
      <c r="A126" s="11" t="n"/>
      <c r="B126" s="11" t="n"/>
      <c r="C126" s="11" t="n"/>
      <c r="D126" s="19">
        <f>IF(A126="","",IFERROR(INDEX(Systeme!$P$6:$P$55,MATCH(A126,Systeme!$B$6:$B$55,0)),"System fehlt"))</f>
        <v/>
      </c>
      <c r="E126" s="16">
        <f>IF(A126="","",IF(OR(D126="auffällig",D126="nicht prüfbar"),"nötig",IF(D126="offen","Logprüfung abschliessen",IF(C126="J","empfohlen","optional"))))</f>
        <v/>
      </c>
      <c r="F126" s="11" t="n"/>
      <c r="G126" s="12" t="n"/>
      <c r="H126" s="11" t="n"/>
      <c r="I126" s="11" t="n"/>
      <c r="J126" s="11" t="n"/>
      <c r="K126" s="16">
        <f>IF(A126="","",IF(AND(E126="optional",G126=""),"nicht nötig",IF(G126="","offen",IF(H126="N","offen",IF(F126&lt;&gt;"J","erledigt, Computer prüfen","erledigt")))))</f>
        <v/>
      </c>
      <c r="L126" s="11" t="n"/>
    </row>
    <row r="127">
      <c r="A127" s="11" t="n"/>
      <c r="B127" s="11" t="n"/>
      <c r="C127" s="11" t="n"/>
      <c r="D127" s="19">
        <f>IF(A127="","",IFERROR(INDEX(Systeme!$P$6:$P$55,MATCH(A127,Systeme!$B$6:$B$55,0)),"System fehlt"))</f>
        <v/>
      </c>
      <c r="E127" s="16">
        <f>IF(A127="","",IF(OR(D127="auffällig",D127="nicht prüfbar"),"nötig",IF(D127="offen","Logprüfung abschliessen",IF(C127="J","empfohlen","optional"))))</f>
        <v/>
      </c>
      <c r="F127" s="11" t="n"/>
      <c r="G127" s="12" t="n"/>
      <c r="H127" s="11" t="n"/>
      <c r="I127" s="11" t="n"/>
      <c r="J127" s="11" t="n"/>
      <c r="K127" s="16">
        <f>IF(A127="","",IF(AND(E127="optional",G127=""),"nicht nötig",IF(G127="","offen",IF(H127="N","offen",IF(F127&lt;&gt;"J","erledigt, Computer prüfen","erledigt")))))</f>
        <v/>
      </c>
      <c r="L127" s="11" t="n"/>
    </row>
    <row r="128">
      <c r="A128" s="11" t="n"/>
      <c r="B128" s="11" t="n"/>
      <c r="C128" s="11" t="n"/>
      <c r="D128" s="19">
        <f>IF(A128="","",IFERROR(INDEX(Systeme!$P$6:$P$55,MATCH(A128,Systeme!$B$6:$B$55,0)),"System fehlt"))</f>
        <v/>
      </c>
      <c r="E128" s="16">
        <f>IF(A128="","",IF(OR(D128="auffällig",D128="nicht prüfbar"),"nötig",IF(D128="offen","Logprüfung abschliessen",IF(C128="J","empfohlen","optional"))))</f>
        <v/>
      </c>
      <c r="F128" s="11" t="n"/>
      <c r="G128" s="12" t="n"/>
      <c r="H128" s="11" t="n"/>
      <c r="I128" s="11" t="n"/>
      <c r="J128" s="11" t="n"/>
      <c r="K128" s="16">
        <f>IF(A128="","",IF(AND(E128="optional",G128=""),"nicht nötig",IF(G128="","offen",IF(H128="N","offen",IF(F128&lt;&gt;"J","erledigt, Computer prüfen","erledigt")))))</f>
        <v/>
      </c>
      <c r="L128" s="11" t="n"/>
    </row>
    <row r="129">
      <c r="A129" s="11" t="n"/>
      <c r="B129" s="11" t="n"/>
      <c r="C129" s="11" t="n"/>
      <c r="D129" s="19">
        <f>IF(A129="","",IFERROR(INDEX(Systeme!$P$6:$P$55,MATCH(A129,Systeme!$B$6:$B$55,0)),"System fehlt"))</f>
        <v/>
      </c>
      <c r="E129" s="16">
        <f>IF(A129="","",IF(OR(D129="auffällig",D129="nicht prüfbar"),"nötig",IF(D129="offen","Logprüfung abschliessen",IF(C129="J","empfohlen","optional"))))</f>
        <v/>
      </c>
      <c r="F129" s="11" t="n"/>
      <c r="G129" s="12" t="n"/>
      <c r="H129" s="11" t="n"/>
      <c r="I129" s="11" t="n"/>
      <c r="J129" s="11" t="n"/>
      <c r="K129" s="16">
        <f>IF(A129="","",IF(AND(E129="optional",G129=""),"nicht nötig",IF(G129="","offen",IF(H129="N","offen",IF(F129&lt;&gt;"J","erledigt, Computer prüfen","erledigt")))))</f>
        <v/>
      </c>
      <c r="L129" s="11" t="n"/>
    </row>
    <row r="130">
      <c r="A130" s="11" t="n"/>
      <c r="B130" s="11" t="n"/>
      <c r="C130" s="11" t="n"/>
      <c r="D130" s="19">
        <f>IF(A130="","",IFERROR(INDEX(Systeme!$P$6:$P$55,MATCH(A130,Systeme!$B$6:$B$55,0)),"System fehlt"))</f>
        <v/>
      </c>
      <c r="E130" s="16">
        <f>IF(A130="","",IF(OR(D130="auffällig",D130="nicht prüfbar"),"nötig",IF(D130="offen","Logprüfung abschliessen",IF(C130="J","empfohlen","optional"))))</f>
        <v/>
      </c>
      <c r="F130" s="11" t="n"/>
      <c r="G130" s="12" t="n"/>
      <c r="H130" s="11" t="n"/>
      <c r="I130" s="11" t="n"/>
      <c r="J130" s="11" t="n"/>
      <c r="K130" s="16">
        <f>IF(A130="","",IF(AND(E130="optional",G130=""),"nicht nötig",IF(G130="","offen",IF(H130="N","offen",IF(F130&lt;&gt;"J","erledigt, Computer prüfen","erledigt")))))</f>
        <v/>
      </c>
      <c r="L130" s="11" t="n"/>
    </row>
    <row r="131">
      <c r="A131" s="11" t="n"/>
      <c r="B131" s="11" t="n"/>
      <c r="C131" s="11" t="n"/>
      <c r="D131" s="19">
        <f>IF(A131="","",IFERROR(INDEX(Systeme!$P$6:$P$55,MATCH(A131,Systeme!$B$6:$B$55,0)),"System fehlt"))</f>
        <v/>
      </c>
      <c r="E131" s="16">
        <f>IF(A131="","",IF(OR(D131="auffällig",D131="nicht prüfbar"),"nötig",IF(D131="offen","Logprüfung abschliessen",IF(C131="J","empfohlen","optional"))))</f>
        <v/>
      </c>
      <c r="F131" s="11" t="n"/>
      <c r="G131" s="12" t="n"/>
      <c r="H131" s="11" t="n"/>
      <c r="I131" s="11" t="n"/>
      <c r="J131" s="11" t="n"/>
      <c r="K131" s="16">
        <f>IF(A131="","",IF(AND(E131="optional",G131=""),"nicht nötig",IF(G131="","offen",IF(H131="N","offen",IF(F131&lt;&gt;"J","erledigt, Computer prüfen","erledigt")))))</f>
        <v/>
      </c>
      <c r="L131" s="11" t="n"/>
    </row>
    <row r="132">
      <c r="A132" s="11" t="n"/>
      <c r="B132" s="11" t="n"/>
      <c r="C132" s="11" t="n"/>
      <c r="D132" s="19">
        <f>IF(A132="","",IFERROR(INDEX(Systeme!$P$6:$P$55,MATCH(A132,Systeme!$B$6:$B$55,0)),"System fehlt"))</f>
        <v/>
      </c>
      <c r="E132" s="16">
        <f>IF(A132="","",IF(OR(D132="auffällig",D132="nicht prüfbar"),"nötig",IF(D132="offen","Logprüfung abschliessen",IF(C132="J","empfohlen","optional"))))</f>
        <v/>
      </c>
      <c r="F132" s="11" t="n"/>
      <c r="G132" s="12" t="n"/>
      <c r="H132" s="11" t="n"/>
      <c r="I132" s="11" t="n"/>
      <c r="J132" s="11" t="n"/>
      <c r="K132" s="16">
        <f>IF(A132="","",IF(AND(E132="optional",G132=""),"nicht nötig",IF(G132="","offen",IF(H132="N","offen",IF(F132&lt;&gt;"J","erledigt, Computer prüfen","erledigt")))))</f>
        <v/>
      </c>
      <c r="L132" s="11" t="n"/>
    </row>
    <row r="133">
      <c r="A133" s="11" t="n"/>
      <c r="B133" s="11" t="n"/>
      <c r="C133" s="11" t="n"/>
      <c r="D133" s="19">
        <f>IF(A133="","",IFERROR(INDEX(Systeme!$P$6:$P$55,MATCH(A133,Systeme!$B$6:$B$55,0)),"System fehlt"))</f>
        <v/>
      </c>
      <c r="E133" s="16">
        <f>IF(A133="","",IF(OR(D133="auffällig",D133="nicht prüfbar"),"nötig",IF(D133="offen","Logprüfung abschliessen",IF(C133="J","empfohlen","optional"))))</f>
        <v/>
      </c>
      <c r="F133" s="11" t="n"/>
      <c r="G133" s="12" t="n"/>
      <c r="H133" s="11" t="n"/>
      <c r="I133" s="11" t="n"/>
      <c r="J133" s="11" t="n"/>
      <c r="K133" s="16">
        <f>IF(A133="","",IF(AND(E133="optional",G133=""),"nicht nötig",IF(G133="","offen",IF(H133="N","offen",IF(F133&lt;&gt;"J","erledigt, Computer prüfen","erledigt")))))</f>
        <v/>
      </c>
      <c r="L133" s="11" t="n"/>
    </row>
    <row r="134">
      <c r="A134" s="11" t="n"/>
      <c r="B134" s="11" t="n"/>
      <c r="C134" s="11" t="n"/>
      <c r="D134" s="19">
        <f>IF(A134="","",IFERROR(INDEX(Systeme!$P$6:$P$55,MATCH(A134,Systeme!$B$6:$B$55,0)),"System fehlt"))</f>
        <v/>
      </c>
      <c r="E134" s="16">
        <f>IF(A134="","",IF(OR(D134="auffällig",D134="nicht prüfbar"),"nötig",IF(D134="offen","Logprüfung abschliessen",IF(C134="J","empfohlen","optional"))))</f>
        <v/>
      </c>
      <c r="F134" s="11" t="n"/>
      <c r="G134" s="12" t="n"/>
      <c r="H134" s="11" t="n"/>
      <c r="I134" s="11" t="n"/>
      <c r="J134" s="11" t="n"/>
      <c r="K134" s="16">
        <f>IF(A134="","",IF(AND(E134="optional",G134=""),"nicht nötig",IF(G134="","offen",IF(H134="N","offen",IF(F134&lt;&gt;"J","erledigt, Computer prüfen","erledigt")))))</f>
        <v/>
      </c>
      <c r="L134" s="11" t="n"/>
    </row>
    <row r="135">
      <c r="A135" s="11" t="n"/>
      <c r="B135" s="11" t="n"/>
      <c r="C135" s="11" t="n"/>
      <c r="D135" s="19">
        <f>IF(A135="","",IFERROR(INDEX(Systeme!$P$6:$P$55,MATCH(A135,Systeme!$B$6:$B$55,0)),"System fehlt"))</f>
        <v/>
      </c>
      <c r="E135" s="16">
        <f>IF(A135="","",IF(OR(D135="auffällig",D135="nicht prüfbar"),"nötig",IF(D135="offen","Logprüfung abschliessen",IF(C135="J","empfohlen","optional"))))</f>
        <v/>
      </c>
      <c r="F135" s="11" t="n"/>
      <c r="G135" s="12" t="n"/>
      <c r="H135" s="11" t="n"/>
      <c r="I135" s="11" t="n"/>
      <c r="J135" s="11" t="n"/>
      <c r="K135" s="16">
        <f>IF(A135="","",IF(AND(E135="optional",G135=""),"nicht nötig",IF(G135="","offen",IF(H135="N","offen",IF(F135&lt;&gt;"J","erledigt, Computer prüfen","erledigt")))))</f>
        <v/>
      </c>
      <c r="L135" s="11" t="n"/>
    </row>
    <row r="136">
      <c r="A136" s="11" t="n"/>
      <c r="B136" s="11" t="n"/>
      <c r="C136" s="11" t="n"/>
      <c r="D136" s="19">
        <f>IF(A136="","",IFERROR(INDEX(Systeme!$P$6:$P$55,MATCH(A136,Systeme!$B$6:$B$55,0)),"System fehlt"))</f>
        <v/>
      </c>
      <c r="E136" s="16">
        <f>IF(A136="","",IF(OR(D136="auffällig",D136="nicht prüfbar"),"nötig",IF(D136="offen","Logprüfung abschliessen",IF(C136="J","empfohlen","optional"))))</f>
        <v/>
      </c>
      <c r="F136" s="11" t="n"/>
      <c r="G136" s="12" t="n"/>
      <c r="H136" s="11" t="n"/>
      <c r="I136" s="11" t="n"/>
      <c r="J136" s="11" t="n"/>
      <c r="K136" s="16">
        <f>IF(A136="","",IF(AND(E136="optional",G136=""),"nicht nötig",IF(G136="","offen",IF(H136="N","offen",IF(F136&lt;&gt;"J","erledigt, Computer prüfen","erledigt")))))</f>
        <v/>
      </c>
      <c r="L136" s="11" t="n"/>
    </row>
    <row r="137">
      <c r="A137" s="11" t="n"/>
      <c r="B137" s="11" t="n"/>
      <c r="C137" s="11" t="n"/>
      <c r="D137" s="19">
        <f>IF(A137="","",IFERROR(INDEX(Systeme!$P$6:$P$55,MATCH(A137,Systeme!$B$6:$B$55,0)),"System fehlt"))</f>
        <v/>
      </c>
      <c r="E137" s="16">
        <f>IF(A137="","",IF(OR(D137="auffällig",D137="nicht prüfbar"),"nötig",IF(D137="offen","Logprüfung abschliessen",IF(C137="J","empfohlen","optional"))))</f>
        <v/>
      </c>
      <c r="F137" s="11" t="n"/>
      <c r="G137" s="12" t="n"/>
      <c r="H137" s="11" t="n"/>
      <c r="I137" s="11" t="n"/>
      <c r="J137" s="11" t="n"/>
      <c r="K137" s="16">
        <f>IF(A137="","",IF(AND(E137="optional",G137=""),"nicht nötig",IF(G137="","offen",IF(H137="N","offen",IF(F137&lt;&gt;"J","erledigt, Computer prüfen","erledigt")))))</f>
        <v/>
      </c>
      <c r="L137" s="11" t="n"/>
    </row>
    <row r="138">
      <c r="A138" s="11" t="n"/>
      <c r="B138" s="11" t="n"/>
      <c r="C138" s="11" t="n"/>
      <c r="D138" s="19">
        <f>IF(A138="","",IFERROR(INDEX(Systeme!$P$6:$P$55,MATCH(A138,Systeme!$B$6:$B$55,0)),"System fehlt"))</f>
        <v/>
      </c>
      <c r="E138" s="16">
        <f>IF(A138="","",IF(OR(D138="auffällig",D138="nicht prüfbar"),"nötig",IF(D138="offen","Logprüfung abschliessen",IF(C138="J","empfohlen","optional"))))</f>
        <v/>
      </c>
      <c r="F138" s="11" t="n"/>
      <c r="G138" s="12" t="n"/>
      <c r="H138" s="11" t="n"/>
      <c r="I138" s="11" t="n"/>
      <c r="J138" s="11" t="n"/>
      <c r="K138" s="16">
        <f>IF(A138="","",IF(AND(E138="optional",G138=""),"nicht nötig",IF(G138="","offen",IF(H138="N","offen",IF(F138&lt;&gt;"J","erledigt, Computer prüfen","erledigt")))))</f>
        <v/>
      </c>
      <c r="L138" s="11" t="n"/>
    </row>
    <row r="139">
      <c r="A139" s="11" t="n"/>
      <c r="B139" s="11" t="n"/>
      <c r="C139" s="11" t="n"/>
      <c r="D139" s="19">
        <f>IF(A139="","",IFERROR(INDEX(Systeme!$P$6:$P$55,MATCH(A139,Systeme!$B$6:$B$55,0)),"System fehlt"))</f>
        <v/>
      </c>
      <c r="E139" s="16">
        <f>IF(A139="","",IF(OR(D139="auffällig",D139="nicht prüfbar"),"nötig",IF(D139="offen","Logprüfung abschliessen",IF(C139="J","empfohlen","optional"))))</f>
        <v/>
      </c>
      <c r="F139" s="11" t="n"/>
      <c r="G139" s="12" t="n"/>
      <c r="H139" s="11" t="n"/>
      <c r="I139" s="11" t="n"/>
      <c r="J139" s="11" t="n"/>
      <c r="K139" s="16">
        <f>IF(A139="","",IF(AND(E139="optional",G139=""),"nicht nötig",IF(G139="","offen",IF(H139="N","offen",IF(F139&lt;&gt;"J","erledigt, Computer prüfen","erledigt")))))</f>
        <v/>
      </c>
      <c r="L139" s="11" t="n"/>
    </row>
    <row r="140">
      <c r="A140" s="11" t="n"/>
      <c r="B140" s="11" t="n"/>
      <c r="C140" s="11" t="n"/>
      <c r="D140" s="19">
        <f>IF(A140="","",IFERROR(INDEX(Systeme!$P$6:$P$55,MATCH(A140,Systeme!$B$6:$B$55,0)),"System fehlt"))</f>
        <v/>
      </c>
      <c r="E140" s="16">
        <f>IF(A140="","",IF(OR(D140="auffällig",D140="nicht prüfbar"),"nötig",IF(D140="offen","Logprüfung abschliessen",IF(C140="J","empfohlen","optional"))))</f>
        <v/>
      </c>
      <c r="F140" s="11" t="n"/>
      <c r="G140" s="12" t="n"/>
      <c r="H140" s="11" t="n"/>
      <c r="I140" s="11" t="n"/>
      <c r="J140" s="11" t="n"/>
      <c r="K140" s="16">
        <f>IF(A140="","",IF(AND(E140="optional",G140=""),"nicht nötig",IF(G140="","offen",IF(H140="N","offen",IF(F140&lt;&gt;"J","erledigt, Computer prüfen","erledigt")))))</f>
        <v/>
      </c>
      <c r="L140" s="11" t="n"/>
    </row>
    <row r="141">
      <c r="A141" s="11" t="n"/>
      <c r="B141" s="11" t="n"/>
      <c r="C141" s="11" t="n"/>
      <c r="D141" s="19">
        <f>IF(A141="","",IFERROR(INDEX(Systeme!$P$6:$P$55,MATCH(A141,Systeme!$B$6:$B$55,0)),"System fehlt"))</f>
        <v/>
      </c>
      <c r="E141" s="16">
        <f>IF(A141="","",IF(OR(D141="auffällig",D141="nicht prüfbar"),"nötig",IF(D141="offen","Logprüfung abschliessen",IF(C141="J","empfohlen","optional"))))</f>
        <v/>
      </c>
      <c r="F141" s="11" t="n"/>
      <c r="G141" s="12" t="n"/>
      <c r="H141" s="11" t="n"/>
      <c r="I141" s="11" t="n"/>
      <c r="J141" s="11" t="n"/>
      <c r="K141" s="16">
        <f>IF(A141="","",IF(AND(E141="optional",G141=""),"nicht nötig",IF(G141="","offen",IF(H141="N","offen",IF(F141&lt;&gt;"J","erledigt, Computer prüfen","erledigt")))))</f>
        <v/>
      </c>
      <c r="L141" s="11" t="n"/>
    </row>
    <row r="142">
      <c r="A142" s="11" t="n"/>
      <c r="B142" s="11" t="n"/>
      <c r="C142" s="11" t="n"/>
      <c r="D142" s="19">
        <f>IF(A142="","",IFERROR(INDEX(Systeme!$P$6:$P$55,MATCH(A142,Systeme!$B$6:$B$55,0)),"System fehlt"))</f>
        <v/>
      </c>
      <c r="E142" s="16">
        <f>IF(A142="","",IF(OR(D142="auffällig",D142="nicht prüfbar"),"nötig",IF(D142="offen","Logprüfung abschliessen",IF(C142="J","empfohlen","optional"))))</f>
        <v/>
      </c>
      <c r="F142" s="11" t="n"/>
      <c r="G142" s="12" t="n"/>
      <c r="H142" s="11" t="n"/>
      <c r="I142" s="11" t="n"/>
      <c r="J142" s="11" t="n"/>
      <c r="K142" s="16">
        <f>IF(A142="","",IF(AND(E142="optional",G142=""),"nicht nötig",IF(G142="","offen",IF(H142="N","offen",IF(F142&lt;&gt;"J","erledigt, Computer prüfen","erledigt")))))</f>
        <v/>
      </c>
      <c r="L142" s="11" t="n"/>
    </row>
    <row r="143">
      <c r="A143" s="11" t="n"/>
      <c r="B143" s="11" t="n"/>
      <c r="C143" s="11" t="n"/>
      <c r="D143" s="19">
        <f>IF(A143="","",IFERROR(INDEX(Systeme!$P$6:$P$55,MATCH(A143,Systeme!$B$6:$B$55,0)),"System fehlt"))</f>
        <v/>
      </c>
      <c r="E143" s="16">
        <f>IF(A143="","",IF(OR(D143="auffällig",D143="nicht prüfbar"),"nötig",IF(D143="offen","Logprüfung abschliessen",IF(C143="J","empfohlen","optional"))))</f>
        <v/>
      </c>
      <c r="F143" s="11" t="n"/>
      <c r="G143" s="12" t="n"/>
      <c r="H143" s="11" t="n"/>
      <c r="I143" s="11" t="n"/>
      <c r="J143" s="11" t="n"/>
      <c r="K143" s="16">
        <f>IF(A143="","",IF(AND(E143="optional",G143=""),"nicht nötig",IF(G143="","offen",IF(H143="N","offen",IF(F143&lt;&gt;"J","erledigt, Computer prüfen","erledigt")))))</f>
        <v/>
      </c>
      <c r="L143" s="11" t="n"/>
    </row>
    <row r="144">
      <c r="A144" s="11" t="n"/>
      <c r="B144" s="11" t="n"/>
      <c r="C144" s="11" t="n"/>
      <c r="D144" s="19">
        <f>IF(A144="","",IFERROR(INDEX(Systeme!$P$6:$P$55,MATCH(A144,Systeme!$B$6:$B$55,0)),"System fehlt"))</f>
        <v/>
      </c>
      <c r="E144" s="16">
        <f>IF(A144="","",IF(OR(D144="auffällig",D144="nicht prüfbar"),"nötig",IF(D144="offen","Logprüfung abschliessen",IF(C144="J","empfohlen","optional"))))</f>
        <v/>
      </c>
      <c r="F144" s="11" t="n"/>
      <c r="G144" s="12" t="n"/>
      <c r="H144" s="11" t="n"/>
      <c r="I144" s="11" t="n"/>
      <c r="J144" s="11" t="n"/>
      <c r="K144" s="16">
        <f>IF(A144="","",IF(AND(E144="optional",G144=""),"nicht nötig",IF(G144="","offen",IF(H144="N","offen",IF(F144&lt;&gt;"J","erledigt, Computer prüfen","erledigt")))))</f>
        <v/>
      </c>
      <c r="L144" s="11" t="n"/>
    </row>
    <row r="145">
      <c r="A145" s="11" t="n"/>
      <c r="B145" s="11" t="n"/>
      <c r="C145" s="11" t="n"/>
      <c r="D145" s="19">
        <f>IF(A145="","",IFERROR(INDEX(Systeme!$P$6:$P$55,MATCH(A145,Systeme!$B$6:$B$55,0)),"System fehlt"))</f>
        <v/>
      </c>
      <c r="E145" s="16">
        <f>IF(A145="","",IF(OR(D145="auffällig",D145="nicht prüfbar"),"nötig",IF(D145="offen","Logprüfung abschliessen",IF(C145="J","empfohlen","optional"))))</f>
        <v/>
      </c>
      <c r="F145" s="11" t="n"/>
      <c r="G145" s="12" t="n"/>
      <c r="H145" s="11" t="n"/>
      <c r="I145" s="11" t="n"/>
      <c r="J145" s="11" t="n"/>
      <c r="K145" s="16">
        <f>IF(A145="","",IF(AND(E145="optional",G145=""),"nicht nötig",IF(G145="","offen",IF(H145="N","offen",IF(F145&lt;&gt;"J","erledigt, Computer prüfen","erledigt")))))</f>
        <v/>
      </c>
      <c r="L145" s="11" t="n"/>
    </row>
    <row r="146">
      <c r="A146" s="11" t="n"/>
      <c r="B146" s="11" t="n"/>
      <c r="C146" s="11" t="n"/>
      <c r="D146" s="19">
        <f>IF(A146="","",IFERROR(INDEX(Systeme!$P$6:$P$55,MATCH(A146,Systeme!$B$6:$B$55,0)),"System fehlt"))</f>
        <v/>
      </c>
      <c r="E146" s="16">
        <f>IF(A146="","",IF(OR(D146="auffällig",D146="nicht prüfbar"),"nötig",IF(D146="offen","Logprüfung abschliessen",IF(C146="J","empfohlen","optional"))))</f>
        <v/>
      </c>
      <c r="F146" s="11" t="n"/>
      <c r="G146" s="12" t="n"/>
      <c r="H146" s="11" t="n"/>
      <c r="I146" s="11" t="n"/>
      <c r="J146" s="11" t="n"/>
      <c r="K146" s="16">
        <f>IF(A146="","",IF(AND(E146="optional",G146=""),"nicht nötig",IF(G146="","offen",IF(H146="N","offen",IF(F146&lt;&gt;"J","erledigt, Computer prüfen","erledigt")))))</f>
        <v/>
      </c>
      <c r="L146" s="11" t="n"/>
    </row>
    <row r="147">
      <c r="A147" s="11" t="n"/>
      <c r="B147" s="11" t="n"/>
      <c r="C147" s="11" t="n"/>
      <c r="D147" s="19">
        <f>IF(A147="","",IFERROR(INDEX(Systeme!$P$6:$P$55,MATCH(A147,Systeme!$B$6:$B$55,0)),"System fehlt"))</f>
        <v/>
      </c>
      <c r="E147" s="16">
        <f>IF(A147="","",IF(OR(D147="auffällig",D147="nicht prüfbar"),"nötig",IF(D147="offen","Logprüfung abschliessen",IF(C147="J","empfohlen","optional"))))</f>
        <v/>
      </c>
      <c r="F147" s="11" t="n"/>
      <c r="G147" s="12" t="n"/>
      <c r="H147" s="11" t="n"/>
      <c r="I147" s="11" t="n"/>
      <c r="J147" s="11" t="n"/>
      <c r="K147" s="16">
        <f>IF(A147="","",IF(AND(E147="optional",G147=""),"nicht nötig",IF(G147="","offen",IF(H147="N","offen",IF(F147&lt;&gt;"J","erledigt, Computer prüfen","erledigt")))))</f>
        <v/>
      </c>
      <c r="L147" s="11" t="n"/>
    </row>
    <row r="148">
      <c r="A148" s="11" t="n"/>
      <c r="B148" s="11" t="n"/>
      <c r="C148" s="11" t="n"/>
      <c r="D148" s="19">
        <f>IF(A148="","",IFERROR(INDEX(Systeme!$P$6:$P$55,MATCH(A148,Systeme!$B$6:$B$55,0)),"System fehlt"))</f>
        <v/>
      </c>
      <c r="E148" s="16">
        <f>IF(A148="","",IF(OR(D148="auffällig",D148="nicht prüfbar"),"nötig",IF(D148="offen","Logprüfung abschliessen",IF(C148="J","empfohlen","optional"))))</f>
        <v/>
      </c>
      <c r="F148" s="11" t="n"/>
      <c r="G148" s="12" t="n"/>
      <c r="H148" s="11" t="n"/>
      <c r="I148" s="11" t="n"/>
      <c r="J148" s="11" t="n"/>
      <c r="K148" s="16">
        <f>IF(A148="","",IF(AND(E148="optional",G148=""),"nicht nötig",IF(G148="","offen",IF(H148="N","offen",IF(F148&lt;&gt;"J","erledigt, Computer prüfen","erledigt")))))</f>
        <v/>
      </c>
      <c r="L148" s="11" t="n"/>
    </row>
    <row r="149">
      <c r="A149" s="11" t="n"/>
      <c r="B149" s="11" t="n"/>
      <c r="C149" s="11" t="n"/>
      <c r="D149" s="19">
        <f>IF(A149="","",IFERROR(INDEX(Systeme!$P$6:$P$55,MATCH(A149,Systeme!$B$6:$B$55,0)),"System fehlt"))</f>
        <v/>
      </c>
      <c r="E149" s="16">
        <f>IF(A149="","",IF(OR(D149="auffällig",D149="nicht prüfbar"),"nötig",IF(D149="offen","Logprüfung abschliessen",IF(C149="J","empfohlen","optional"))))</f>
        <v/>
      </c>
      <c r="F149" s="11" t="n"/>
      <c r="G149" s="12" t="n"/>
      <c r="H149" s="11" t="n"/>
      <c r="I149" s="11" t="n"/>
      <c r="J149" s="11" t="n"/>
      <c r="K149" s="16">
        <f>IF(A149="","",IF(AND(E149="optional",G149=""),"nicht nötig",IF(G149="","offen",IF(H149="N","offen",IF(F149&lt;&gt;"J","erledigt, Computer prüfen","erledigt")))))</f>
        <v/>
      </c>
      <c r="L149" s="11" t="n"/>
    </row>
    <row r="150">
      <c r="A150" s="11" t="n"/>
      <c r="B150" s="11" t="n"/>
      <c r="C150" s="11" t="n"/>
      <c r="D150" s="19">
        <f>IF(A150="","",IFERROR(INDEX(Systeme!$P$6:$P$55,MATCH(A150,Systeme!$B$6:$B$55,0)),"System fehlt"))</f>
        <v/>
      </c>
      <c r="E150" s="16">
        <f>IF(A150="","",IF(OR(D150="auffällig",D150="nicht prüfbar"),"nötig",IF(D150="offen","Logprüfung abschliessen",IF(C150="J","empfohlen","optional"))))</f>
        <v/>
      </c>
      <c r="F150" s="11" t="n"/>
      <c r="G150" s="12" t="n"/>
      <c r="H150" s="11" t="n"/>
      <c r="I150" s="11" t="n"/>
      <c r="J150" s="11" t="n"/>
      <c r="K150" s="16">
        <f>IF(A150="","",IF(AND(E150="optional",G150=""),"nicht nötig",IF(G150="","offen",IF(H150="N","offen",IF(F150&lt;&gt;"J","erledigt, Computer prüfen","erledigt")))))</f>
        <v/>
      </c>
      <c r="L150" s="11" t="n"/>
    </row>
    <row r="151">
      <c r="A151" s="11" t="n"/>
      <c r="B151" s="11" t="n"/>
      <c r="C151" s="11" t="n"/>
      <c r="D151" s="19">
        <f>IF(A151="","",IFERROR(INDEX(Systeme!$P$6:$P$55,MATCH(A151,Systeme!$B$6:$B$55,0)),"System fehlt"))</f>
        <v/>
      </c>
      <c r="E151" s="16">
        <f>IF(A151="","",IF(OR(D151="auffällig",D151="nicht prüfbar"),"nötig",IF(D151="offen","Logprüfung abschliessen",IF(C151="J","empfohlen","optional"))))</f>
        <v/>
      </c>
      <c r="F151" s="11" t="n"/>
      <c r="G151" s="12" t="n"/>
      <c r="H151" s="11" t="n"/>
      <c r="I151" s="11" t="n"/>
      <c r="J151" s="11" t="n"/>
      <c r="K151" s="16">
        <f>IF(A151="","",IF(AND(E151="optional",G151=""),"nicht nötig",IF(G151="","offen",IF(H151="N","offen",IF(F151&lt;&gt;"J","erledigt, Computer prüfen","erledigt")))))</f>
        <v/>
      </c>
      <c r="L151" s="11" t="n"/>
    </row>
    <row r="152">
      <c r="A152" s="11" t="n"/>
      <c r="B152" s="11" t="n"/>
      <c r="C152" s="11" t="n"/>
      <c r="D152" s="19">
        <f>IF(A152="","",IFERROR(INDEX(Systeme!$P$6:$P$55,MATCH(A152,Systeme!$B$6:$B$55,0)),"System fehlt"))</f>
        <v/>
      </c>
      <c r="E152" s="16">
        <f>IF(A152="","",IF(OR(D152="auffällig",D152="nicht prüfbar"),"nötig",IF(D152="offen","Logprüfung abschliessen",IF(C152="J","empfohlen","optional"))))</f>
        <v/>
      </c>
      <c r="F152" s="11" t="n"/>
      <c r="G152" s="12" t="n"/>
      <c r="H152" s="11" t="n"/>
      <c r="I152" s="11" t="n"/>
      <c r="J152" s="11" t="n"/>
      <c r="K152" s="16">
        <f>IF(A152="","",IF(AND(E152="optional",G152=""),"nicht nötig",IF(G152="","offen",IF(H152="N","offen",IF(F152&lt;&gt;"J","erledigt, Computer prüfen","erledigt")))))</f>
        <v/>
      </c>
      <c r="L152" s="11" t="n"/>
    </row>
    <row r="153">
      <c r="A153" s="11" t="n"/>
      <c r="B153" s="11" t="n"/>
      <c r="C153" s="11" t="n"/>
      <c r="D153" s="19">
        <f>IF(A153="","",IFERROR(INDEX(Systeme!$P$6:$P$55,MATCH(A153,Systeme!$B$6:$B$55,0)),"System fehlt"))</f>
        <v/>
      </c>
      <c r="E153" s="16">
        <f>IF(A153="","",IF(OR(D153="auffällig",D153="nicht prüfbar"),"nötig",IF(D153="offen","Logprüfung abschliessen",IF(C153="J","empfohlen","optional"))))</f>
        <v/>
      </c>
      <c r="F153" s="11" t="n"/>
      <c r="G153" s="12" t="n"/>
      <c r="H153" s="11" t="n"/>
      <c r="I153" s="11" t="n"/>
      <c r="J153" s="11" t="n"/>
      <c r="K153" s="16">
        <f>IF(A153="","",IF(AND(E153="optional",G153=""),"nicht nötig",IF(G153="","offen",IF(H153="N","offen",IF(F153&lt;&gt;"J","erledigt, Computer prüfen","erledigt")))))</f>
        <v/>
      </c>
      <c r="L153" s="11" t="n"/>
    </row>
    <row r="154">
      <c r="A154" s="11" t="n"/>
      <c r="B154" s="11" t="n"/>
      <c r="C154" s="11" t="n"/>
      <c r="D154" s="19">
        <f>IF(A154="","",IFERROR(INDEX(Systeme!$P$6:$P$55,MATCH(A154,Systeme!$B$6:$B$55,0)),"System fehlt"))</f>
        <v/>
      </c>
      <c r="E154" s="16">
        <f>IF(A154="","",IF(OR(D154="auffällig",D154="nicht prüfbar"),"nötig",IF(D154="offen","Logprüfung abschliessen",IF(C154="J","empfohlen","optional"))))</f>
        <v/>
      </c>
      <c r="F154" s="11" t="n"/>
      <c r="G154" s="12" t="n"/>
      <c r="H154" s="11" t="n"/>
      <c r="I154" s="11" t="n"/>
      <c r="J154" s="11" t="n"/>
      <c r="K154" s="16">
        <f>IF(A154="","",IF(AND(E154="optional",G154=""),"nicht nötig",IF(G154="","offen",IF(H154="N","offen",IF(F154&lt;&gt;"J","erledigt, Computer prüfen","erledigt")))))</f>
        <v/>
      </c>
      <c r="L154" s="11" t="n"/>
    </row>
    <row r="155">
      <c r="A155" s="11" t="n"/>
      <c r="B155" s="11" t="n"/>
      <c r="C155" s="11" t="n"/>
      <c r="D155" s="19">
        <f>IF(A155="","",IFERROR(INDEX(Systeme!$P$6:$P$55,MATCH(A155,Systeme!$B$6:$B$55,0)),"System fehlt"))</f>
        <v/>
      </c>
      <c r="E155" s="16">
        <f>IF(A155="","",IF(OR(D155="auffällig",D155="nicht prüfbar"),"nötig",IF(D155="offen","Logprüfung abschliessen",IF(C155="J","empfohlen","optional"))))</f>
        <v/>
      </c>
      <c r="F155" s="11" t="n"/>
      <c r="G155" s="12" t="n"/>
      <c r="H155" s="11" t="n"/>
      <c r="I155" s="11" t="n"/>
      <c r="J155" s="11" t="n"/>
      <c r="K155" s="16">
        <f>IF(A155="","",IF(AND(E155="optional",G155=""),"nicht nötig",IF(G155="","offen",IF(H155="N","offen",IF(F155&lt;&gt;"J","erledigt, Computer prüfen","erledigt")))))</f>
        <v/>
      </c>
      <c r="L155" s="11" t="n"/>
    </row>
    <row r="156">
      <c r="A156" s="11" t="n"/>
      <c r="B156" s="11" t="n"/>
      <c r="C156" s="11" t="n"/>
      <c r="D156" s="19">
        <f>IF(A156="","",IFERROR(INDEX(Systeme!$P$6:$P$55,MATCH(A156,Systeme!$B$6:$B$55,0)),"System fehlt"))</f>
        <v/>
      </c>
      <c r="E156" s="16">
        <f>IF(A156="","",IF(OR(D156="auffällig",D156="nicht prüfbar"),"nötig",IF(D156="offen","Logprüfung abschliessen",IF(C156="J","empfohlen","optional"))))</f>
        <v/>
      </c>
      <c r="F156" s="11" t="n"/>
      <c r="G156" s="12" t="n"/>
      <c r="H156" s="11" t="n"/>
      <c r="I156" s="11" t="n"/>
      <c r="J156" s="11" t="n"/>
      <c r="K156" s="16">
        <f>IF(A156="","",IF(AND(E156="optional",G156=""),"nicht nötig",IF(G156="","offen",IF(H156="N","offen",IF(F156&lt;&gt;"J","erledigt, Computer prüfen","erledigt")))))</f>
        <v/>
      </c>
      <c r="L156" s="11" t="n"/>
    </row>
    <row r="157">
      <c r="A157" s="11" t="n"/>
      <c r="B157" s="11" t="n"/>
      <c r="C157" s="11" t="n"/>
      <c r="D157" s="19">
        <f>IF(A157="","",IFERROR(INDEX(Systeme!$P$6:$P$55,MATCH(A157,Systeme!$B$6:$B$55,0)),"System fehlt"))</f>
        <v/>
      </c>
      <c r="E157" s="16">
        <f>IF(A157="","",IF(OR(D157="auffällig",D157="nicht prüfbar"),"nötig",IF(D157="offen","Logprüfung abschliessen",IF(C157="J","empfohlen","optional"))))</f>
        <v/>
      </c>
      <c r="F157" s="11" t="n"/>
      <c r="G157" s="12" t="n"/>
      <c r="H157" s="11" t="n"/>
      <c r="I157" s="11" t="n"/>
      <c r="J157" s="11" t="n"/>
      <c r="K157" s="16">
        <f>IF(A157="","",IF(AND(E157="optional",G157=""),"nicht nötig",IF(G157="","offen",IF(H157="N","offen",IF(F157&lt;&gt;"J","erledigt, Computer prüfen","erledigt")))))</f>
        <v/>
      </c>
      <c r="L157" s="11" t="n"/>
    </row>
    <row r="158">
      <c r="A158" s="11" t="n"/>
      <c r="B158" s="11" t="n"/>
      <c r="C158" s="11" t="n"/>
      <c r="D158" s="19">
        <f>IF(A158="","",IFERROR(INDEX(Systeme!$P$6:$P$55,MATCH(A158,Systeme!$B$6:$B$55,0)),"System fehlt"))</f>
        <v/>
      </c>
      <c r="E158" s="16">
        <f>IF(A158="","",IF(OR(D158="auffällig",D158="nicht prüfbar"),"nötig",IF(D158="offen","Logprüfung abschliessen",IF(C158="J","empfohlen","optional"))))</f>
        <v/>
      </c>
      <c r="F158" s="11" t="n"/>
      <c r="G158" s="12" t="n"/>
      <c r="H158" s="11" t="n"/>
      <c r="I158" s="11" t="n"/>
      <c r="J158" s="11" t="n"/>
      <c r="K158" s="16">
        <f>IF(A158="","",IF(AND(E158="optional",G158=""),"nicht nötig",IF(G158="","offen",IF(H158="N","offen",IF(F158&lt;&gt;"J","erledigt, Computer prüfen","erledigt")))))</f>
        <v/>
      </c>
      <c r="L158" s="11" t="n"/>
    </row>
    <row r="159">
      <c r="A159" s="11" t="n"/>
      <c r="B159" s="11" t="n"/>
      <c r="C159" s="11" t="n"/>
      <c r="D159" s="19">
        <f>IF(A159="","",IFERROR(INDEX(Systeme!$P$6:$P$55,MATCH(A159,Systeme!$B$6:$B$55,0)),"System fehlt"))</f>
        <v/>
      </c>
      <c r="E159" s="16">
        <f>IF(A159="","",IF(OR(D159="auffällig",D159="nicht prüfbar"),"nötig",IF(D159="offen","Logprüfung abschliessen",IF(C159="J","empfohlen","optional"))))</f>
        <v/>
      </c>
      <c r="F159" s="11" t="n"/>
      <c r="G159" s="12" t="n"/>
      <c r="H159" s="11" t="n"/>
      <c r="I159" s="11" t="n"/>
      <c r="J159" s="11" t="n"/>
      <c r="K159" s="16">
        <f>IF(A159="","",IF(AND(E159="optional",G159=""),"nicht nötig",IF(G159="","offen",IF(H159="N","offen",IF(F159&lt;&gt;"J","erledigt, Computer prüfen","erledigt")))))</f>
        <v/>
      </c>
      <c r="L159" s="11" t="n"/>
    </row>
    <row r="160">
      <c r="A160" s="11" t="n"/>
      <c r="B160" s="11" t="n"/>
      <c r="C160" s="11" t="n"/>
      <c r="D160" s="19">
        <f>IF(A160="","",IFERROR(INDEX(Systeme!$P$6:$P$55,MATCH(A160,Systeme!$B$6:$B$55,0)),"System fehlt"))</f>
        <v/>
      </c>
      <c r="E160" s="16">
        <f>IF(A160="","",IF(OR(D160="auffällig",D160="nicht prüfbar"),"nötig",IF(D160="offen","Logprüfung abschliessen",IF(C160="J","empfohlen","optional"))))</f>
        <v/>
      </c>
      <c r="F160" s="11" t="n"/>
      <c r="G160" s="12" t="n"/>
      <c r="H160" s="11" t="n"/>
      <c r="I160" s="11" t="n"/>
      <c r="J160" s="11" t="n"/>
      <c r="K160" s="16">
        <f>IF(A160="","",IF(AND(E160="optional",G160=""),"nicht nötig",IF(G160="","offen",IF(H160="N","offen",IF(F160&lt;&gt;"J","erledigt, Computer prüfen","erledigt")))))</f>
        <v/>
      </c>
      <c r="L160" s="11" t="n"/>
    </row>
    <row r="161">
      <c r="A161" s="11" t="n"/>
      <c r="B161" s="11" t="n"/>
      <c r="C161" s="11" t="n"/>
      <c r="D161" s="19">
        <f>IF(A161="","",IFERROR(INDEX(Systeme!$P$6:$P$55,MATCH(A161,Systeme!$B$6:$B$55,0)),"System fehlt"))</f>
        <v/>
      </c>
      <c r="E161" s="16">
        <f>IF(A161="","",IF(OR(D161="auffällig",D161="nicht prüfbar"),"nötig",IF(D161="offen","Logprüfung abschliessen",IF(C161="J","empfohlen","optional"))))</f>
        <v/>
      </c>
      <c r="F161" s="11" t="n"/>
      <c r="G161" s="12" t="n"/>
      <c r="H161" s="11" t="n"/>
      <c r="I161" s="11" t="n"/>
      <c r="J161" s="11" t="n"/>
      <c r="K161" s="16">
        <f>IF(A161="","",IF(AND(E161="optional",G161=""),"nicht nötig",IF(G161="","offen",IF(H161="N","offen",IF(F161&lt;&gt;"J","erledigt, Computer prüfen","erledigt")))))</f>
        <v/>
      </c>
      <c r="L161" s="11" t="n"/>
    </row>
    <row r="162">
      <c r="A162" s="11" t="n"/>
      <c r="B162" s="11" t="n"/>
      <c r="C162" s="11" t="n"/>
      <c r="D162" s="19">
        <f>IF(A162="","",IFERROR(INDEX(Systeme!$P$6:$P$55,MATCH(A162,Systeme!$B$6:$B$55,0)),"System fehlt"))</f>
        <v/>
      </c>
      <c r="E162" s="16">
        <f>IF(A162="","",IF(OR(D162="auffällig",D162="nicht prüfbar"),"nötig",IF(D162="offen","Logprüfung abschliessen",IF(C162="J","empfohlen","optional"))))</f>
        <v/>
      </c>
      <c r="F162" s="11" t="n"/>
      <c r="G162" s="12" t="n"/>
      <c r="H162" s="11" t="n"/>
      <c r="I162" s="11" t="n"/>
      <c r="J162" s="11" t="n"/>
      <c r="K162" s="16">
        <f>IF(A162="","",IF(AND(E162="optional",G162=""),"nicht nötig",IF(G162="","offen",IF(H162="N","offen",IF(F162&lt;&gt;"J","erledigt, Computer prüfen","erledigt")))))</f>
        <v/>
      </c>
      <c r="L162" s="11" t="n"/>
    </row>
    <row r="163">
      <c r="A163" s="11" t="n"/>
      <c r="B163" s="11" t="n"/>
      <c r="C163" s="11" t="n"/>
      <c r="D163" s="19">
        <f>IF(A163="","",IFERROR(INDEX(Systeme!$P$6:$P$55,MATCH(A163,Systeme!$B$6:$B$55,0)),"System fehlt"))</f>
        <v/>
      </c>
      <c r="E163" s="16">
        <f>IF(A163="","",IF(OR(D163="auffällig",D163="nicht prüfbar"),"nötig",IF(D163="offen","Logprüfung abschliessen",IF(C163="J","empfohlen","optional"))))</f>
        <v/>
      </c>
      <c r="F163" s="11" t="n"/>
      <c r="G163" s="12" t="n"/>
      <c r="H163" s="11" t="n"/>
      <c r="I163" s="11" t="n"/>
      <c r="J163" s="11" t="n"/>
      <c r="K163" s="16">
        <f>IF(A163="","",IF(AND(E163="optional",G163=""),"nicht nötig",IF(G163="","offen",IF(H163="N","offen",IF(F163&lt;&gt;"J","erledigt, Computer prüfen","erledigt")))))</f>
        <v/>
      </c>
      <c r="L163" s="11" t="n"/>
    </row>
    <row r="164">
      <c r="A164" s="11" t="n"/>
      <c r="B164" s="11" t="n"/>
      <c r="C164" s="11" t="n"/>
      <c r="D164" s="19">
        <f>IF(A164="","",IFERROR(INDEX(Systeme!$P$6:$P$55,MATCH(A164,Systeme!$B$6:$B$55,0)),"System fehlt"))</f>
        <v/>
      </c>
      <c r="E164" s="16">
        <f>IF(A164="","",IF(OR(D164="auffällig",D164="nicht prüfbar"),"nötig",IF(D164="offen","Logprüfung abschliessen",IF(C164="J","empfohlen","optional"))))</f>
        <v/>
      </c>
      <c r="F164" s="11" t="n"/>
      <c r="G164" s="12" t="n"/>
      <c r="H164" s="11" t="n"/>
      <c r="I164" s="11" t="n"/>
      <c r="J164" s="11" t="n"/>
      <c r="K164" s="16">
        <f>IF(A164="","",IF(AND(E164="optional",G164=""),"nicht nötig",IF(G164="","offen",IF(H164="N","offen",IF(F164&lt;&gt;"J","erledigt, Computer prüfen","erledigt")))))</f>
        <v/>
      </c>
      <c r="L164" s="11" t="n"/>
    </row>
    <row r="165">
      <c r="A165" s="11" t="n"/>
      <c r="B165" s="11" t="n"/>
      <c r="C165" s="11" t="n"/>
      <c r="D165" s="19">
        <f>IF(A165="","",IFERROR(INDEX(Systeme!$P$6:$P$55,MATCH(A165,Systeme!$B$6:$B$55,0)),"System fehlt"))</f>
        <v/>
      </c>
      <c r="E165" s="16">
        <f>IF(A165="","",IF(OR(D165="auffällig",D165="nicht prüfbar"),"nötig",IF(D165="offen","Logprüfung abschliessen",IF(C165="J","empfohlen","optional"))))</f>
        <v/>
      </c>
      <c r="F165" s="11" t="n"/>
      <c r="G165" s="12" t="n"/>
      <c r="H165" s="11" t="n"/>
      <c r="I165" s="11" t="n"/>
      <c r="J165" s="11" t="n"/>
      <c r="K165" s="16">
        <f>IF(A165="","",IF(AND(E165="optional",G165=""),"nicht nötig",IF(G165="","offen",IF(H165="N","offen",IF(F165&lt;&gt;"J","erledigt, Computer prüfen","erledigt")))))</f>
        <v/>
      </c>
      <c r="L165" s="11" t="n"/>
    </row>
    <row r="166">
      <c r="A166" s="11" t="n"/>
      <c r="B166" s="11" t="n"/>
      <c r="C166" s="11" t="n"/>
      <c r="D166" s="19">
        <f>IF(A166="","",IFERROR(INDEX(Systeme!$P$6:$P$55,MATCH(A166,Systeme!$B$6:$B$55,0)),"System fehlt"))</f>
        <v/>
      </c>
      <c r="E166" s="16">
        <f>IF(A166="","",IF(OR(D166="auffällig",D166="nicht prüfbar"),"nötig",IF(D166="offen","Logprüfung abschliessen",IF(C166="J","empfohlen","optional"))))</f>
        <v/>
      </c>
      <c r="F166" s="11" t="n"/>
      <c r="G166" s="12" t="n"/>
      <c r="H166" s="11" t="n"/>
      <c r="I166" s="11" t="n"/>
      <c r="J166" s="11" t="n"/>
      <c r="K166" s="16">
        <f>IF(A166="","",IF(AND(E166="optional",G166=""),"nicht nötig",IF(G166="","offen",IF(H166="N","offen",IF(F166&lt;&gt;"J","erledigt, Computer prüfen","erledigt")))))</f>
        <v/>
      </c>
      <c r="L166" s="11" t="n"/>
    </row>
    <row r="167">
      <c r="A167" s="11" t="n"/>
      <c r="B167" s="11" t="n"/>
      <c r="C167" s="11" t="n"/>
      <c r="D167" s="19">
        <f>IF(A167="","",IFERROR(INDEX(Systeme!$P$6:$P$55,MATCH(A167,Systeme!$B$6:$B$55,0)),"System fehlt"))</f>
        <v/>
      </c>
      <c r="E167" s="16">
        <f>IF(A167="","",IF(OR(D167="auffällig",D167="nicht prüfbar"),"nötig",IF(D167="offen","Logprüfung abschliessen",IF(C167="J","empfohlen","optional"))))</f>
        <v/>
      </c>
      <c r="F167" s="11" t="n"/>
      <c r="G167" s="12" t="n"/>
      <c r="H167" s="11" t="n"/>
      <c r="I167" s="11" t="n"/>
      <c r="J167" s="11" t="n"/>
      <c r="K167" s="16">
        <f>IF(A167="","",IF(AND(E167="optional",G167=""),"nicht nötig",IF(G167="","offen",IF(H167="N","offen",IF(F167&lt;&gt;"J","erledigt, Computer prüfen","erledigt")))))</f>
        <v/>
      </c>
      <c r="L167" s="11" t="n"/>
    </row>
    <row r="168">
      <c r="A168" s="11" t="n"/>
      <c r="B168" s="11" t="n"/>
      <c r="C168" s="11" t="n"/>
      <c r="D168" s="19">
        <f>IF(A168="","",IFERROR(INDEX(Systeme!$P$6:$P$55,MATCH(A168,Systeme!$B$6:$B$55,0)),"System fehlt"))</f>
        <v/>
      </c>
      <c r="E168" s="16">
        <f>IF(A168="","",IF(OR(D168="auffällig",D168="nicht prüfbar"),"nötig",IF(D168="offen","Logprüfung abschliessen",IF(C168="J","empfohlen","optional"))))</f>
        <v/>
      </c>
      <c r="F168" s="11" t="n"/>
      <c r="G168" s="12" t="n"/>
      <c r="H168" s="11" t="n"/>
      <c r="I168" s="11" t="n"/>
      <c r="J168" s="11" t="n"/>
      <c r="K168" s="16">
        <f>IF(A168="","",IF(AND(E168="optional",G168=""),"nicht nötig",IF(G168="","offen",IF(H168="N","offen",IF(F168&lt;&gt;"J","erledigt, Computer prüfen","erledigt")))))</f>
        <v/>
      </c>
      <c r="L168" s="11" t="n"/>
    </row>
    <row r="169">
      <c r="A169" s="11" t="n"/>
      <c r="B169" s="11" t="n"/>
      <c r="C169" s="11" t="n"/>
      <c r="D169" s="19">
        <f>IF(A169="","",IFERROR(INDEX(Systeme!$P$6:$P$55,MATCH(A169,Systeme!$B$6:$B$55,0)),"System fehlt"))</f>
        <v/>
      </c>
      <c r="E169" s="16">
        <f>IF(A169="","",IF(OR(D169="auffällig",D169="nicht prüfbar"),"nötig",IF(D169="offen","Logprüfung abschliessen",IF(C169="J","empfohlen","optional"))))</f>
        <v/>
      </c>
      <c r="F169" s="11" t="n"/>
      <c r="G169" s="12" t="n"/>
      <c r="H169" s="11" t="n"/>
      <c r="I169" s="11" t="n"/>
      <c r="J169" s="11" t="n"/>
      <c r="K169" s="16">
        <f>IF(A169="","",IF(AND(E169="optional",G169=""),"nicht nötig",IF(G169="","offen",IF(H169="N","offen",IF(F169&lt;&gt;"J","erledigt, Computer prüfen","erledigt")))))</f>
        <v/>
      </c>
      <c r="L169" s="11" t="n"/>
    </row>
    <row r="170">
      <c r="A170" s="11" t="n"/>
      <c r="B170" s="11" t="n"/>
      <c r="C170" s="11" t="n"/>
      <c r="D170" s="19">
        <f>IF(A170="","",IFERROR(INDEX(Systeme!$P$6:$P$55,MATCH(A170,Systeme!$B$6:$B$55,0)),"System fehlt"))</f>
        <v/>
      </c>
      <c r="E170" s="16">
        <f>IF(A170="","",IF(OR(D170="auffällig",D170="nicht prüfbar"),"nötig",IF(D170="offen","Logprüfung abschliessen",IF(C170="J","empfohlen","optional"))))</f>
        <v/>
      </c>
      <c r="F170" s="11" t="n"/>
      <c r="G170" s="12" t="n"/>
      <c r="H170" s="11" t="n"/>
      <c r="I170" s="11" t="n"/>
      <c r="J170" s="11" t="n"/>
      <c r="K170" s="16">
        <f>IF(A170="","",IF(AND(E170="optional",G170=""),"nicht nötig",IF(G170="","offen",IF(H170="N","offen",IF(F170&lt;&gt;"J","erledigt, Computer prüfen","erledigt")))))</f>
        <v/>
      </c>
      <c r="L170" s="11" t="n"/>
    </row>
    <row r="171">
      <c r="A171" s="11" t="n"/>
      <c r="B171" s="11" t="n"/>
      <c r="C171" s="11" t="n"/>
      <c r="D171" s="19">
        <f>IF(A171="","",IFERROR(INDEX(Systeme!$P$6:$P$55,MATCH(A171,Systeme!$B$6:$B$55,0)),"System fehlt"))</f>
        <v/>
      </c>
      <c r="E171" s="16">
        <f>IF(A171="","",IF(OR(D171="auffällig",D171="nicht prüfbar"),"nötig",IF(D171="offen","Logprüfung abschliessen",IF(C171="J","empfohlen","optional"))))</f>
        <v/>
      </c>
      <c r="F171" s="11" t="n"/>
      <c r="G171" s="12" t="n"/>
      <c r="H171" s="11" t="n"/>
      <c r="I171" s="11" t="n"/>
      <c r="J171" s="11" t="n"/>
      <c r="K171" s="16">
        <f>IF(A171="","",IF(AND(E171="optional",G171=""),"nicht nötig",IF(G171="","offen",IF(H171="N","offen",IF(F171&lt;&gt;"J","erledigt, Computer prüfen","erledigt")))))</f>
        <v/>
      </c>
      <c r="L171" s="11" t="n"/>
    </row>
    <row r="172">
      <c r="A172" s="11" t="n"/>
      <c r="B172" s="11" t="n"/>
      <c r="C172" s="11" t="n"/>
      <c r="D172" s="19">
        <f>IF(A172="","",IFERROR(INDEX(Systeme!$P$6:$P$55,MATCH(A172,Systeme!$B$6:$B$55,0)),"System fehlt"))</f>
        <v/>
      </c>
      <c r="E172" s="16">
        <f>IF(A172="","",IF(OR(D172="auffällig",D172="nicht prüfbar"),"nötig",IF(D172="offen","Logprüfung abschliessen",IF(C172="J","empfohlen","optional"))))</f>
        <v/>
      </c>
      <c r="F172" s="11" t="n"/>
      <c r="G172" s="12" t="n"/>
      <c r="H172" s="11" t="n"/>
      <c r="I172" s="11" t="n"/>
      <c r="J172" s="11" t="n"/>
      <c r="K172" s="16">
        <f>IF(A172="","",IF(AND(E172="optional",G172=""),"nicht nötig",IF(G172="","offen",IF(H172="N","offen",IF(F172&lt;&gt;"J","erledigt, Computer prüfen","erledigt")))))</f>
        <v/>
      </c>
      <c r="L172" s="11" t="n"/>
    </row>
    <row r="173">
      <c r="A173" s="11" t="n"/>
      <c r="B173" s="11" t="n"/>
      <c r="C173" s="11" t="n"/>
      <c r="D173" s="19">
        <f>IF(A173="","",IFERROR(INDEX(Systeme!$P$6:$P$55,MATCH(A173,Systeme!$B$6:$B$55,0)),"System fehlt"))</f>
        <v/>
      </c>
      <c r="E173" s="16">
        <f>IF(A173="","",IF(OR(D173="auffällig",D173="nicht prüfbar"),"nötig",IF(D173="offen","Logprüfung abschliessen",IF(C173="J","empfohlen","optional"))))</f>
        <v/>
      </c>
      <c r="F173" s="11" t="n"/>
      <c r="G173" s="12" t="n"/>
      <c r="H173" s="11" t="n"/>
      <c r="I173" s="11" t="n"/>
      <c r="J173" s="11" t="n"/>
      <c r="K173" s="16">
        <f>IF(A173="","",IF(AND(E173="optional",G173=""),"nicht nötig",IF(G173="","offen",IF(H173="N","offen",IF(F173&lt;&gt;"J","erledigt, Computer prüfen","erledigt")))))</f>
        <v/>
      </c>
      <c r="L173" s="11" t="n"/>
    </row>
    <row r="174">
      <c r="A174" s="11" t="n"/>
      <c r="B174" s="11" t="n"/>
      <c r="C174" s="11" t="n"/>
      <c r="D174" s="19">
        <f>IF(A174="","",IFERROR(INDEX(Systeme!$P$6:$P$55,MATCH(A174,Systeme!$B$6:$B$55,0)),"System fehlt"))</f>
        <v/>
      </c>
      <c r="E174" s="16">
        <f>IF(A174="","",IF(OR(D174="auffällig",D174="nicht prüfbar"),"nötig",IF(D174="offen","Logprüfung abschliessen",IF(C174="J","empfohlen","optional"))))</f>
        <v/>
      </c>
      <c r="F174" s="11" t="n"/>
      <c r="G174" s="12" t="n"/>
      <c r="H174" s="11" t="n"/>
      <c r="I174" s="11" t="n"/>
      <c r="J174" s="11" t="n"/>
      <c r="K174" s="16">
        <f>IF(A174="","",IF(AND(E174="optional",G174=""),"nicht nötig",IF(G174="","offen",IF(H174="N","offen",IF(F174&lt;&gt;"J","erledigt, Computer prüfen","erledigt")))))</f>
        <v/>
      </c>
      <c r="L174" s="11" t="n"/>
    </row>
    <row r="175">
      <c r="A175" s="11" t="n"/>
      <c r="B175" s="11" t="n"/>
      <c r="C175" s="11" t="n"/>
      <c r="D175" s="19">
        <f>IF(A175="","",IFERROR(INDEX(Systeme!$P$6:$P$55,MATCH(A175,Systeme!$B$6:$B$55,0)),"System fehlt"))</f>
        <v/>
      </c>
      <c r="E175" s="16">
        <f>IF(A175="","",IF(OR(D175="auffällig",D175="nicht prüfbar"),"nötig",IF(D175="offen","Logprüfung abschliessen",IF(C175="J","empfohlen","optional"))))</f>
        <v/>
      </c>
      <c r="F175" s="11" t="n"/>
      <c r="G175" s="12" t="n"/>
      <c r="H175" s="11" t="n"/>
      <c r="I175" s="11" t="n"/>
      <c r="J175" s="11" t="n"/>
      <c r="K175" s="16">
        <f>IF(A175="","",IF(AND(E175="optional",G175=""),"nicht nötig",IF(G175="","offen",IF(H175="N","offen",IF(F175&lt;&gt;"J","erledigt, Computer prüfen","erledigt")))))</f>
        <v/>
      </c>
      <c r="L175" s="11" t="n"/>
    </row>
    <row r="176">
      <c r="A176" s="11" t="n"/>
      <c r="B176" s="11" t="n"/>
      <c r="C176" s="11" t="n"/>
      <c r="D176" s="19">
        <f>IF(A176="","",IFERROR(INDEX(Systeme!$P$6:$P$55,MATCH(A176,Systeme!$B$6:$B$55,0)),"System fehlt"))</f>
        <v/>
      </c>
      <c r="E176" s="16">
        <f>IF(A176="","",IF(OR(D176="auffällig",D176="nicht prüfbar"),"nötig",IF(D176="offen","Logprüfung abschliessen",IF(C176="J","empfohlen","optional"))))</f>
        <v/>
      </c>
      <c r="F176" s="11" t="n"/>
      <c r="G176" s="12" t="n"/>
      <c r="H176" s="11" t="n"/>
      <c r="I176" s="11" t="n"/>
      <c r="J176" s="11" t="n"/>
      <c r="K176" s="16">
        <f>IF(A176="","",IF(AND(E176="optional",G176=""),"nicht nötig",IF(G176="","offen",IF(H176="N","offen",IF(F176&lt;&gt;"J","erledigt, Computer prüfen","erledigt")))))</f>
        <v/>
      </c>
      <c r="L176" s="11" t="n"/>
    </row>
    <row r="177">
      <c r="A177" s="11" t="n"/>
      <c r="B177" s="11" t="n"/>
      <c r="C177" s="11" t="n"/>
      <c r="D177" s="19">
        <f>IF(A177="","",IFERROR(INDEX(Systeme!$P$6:$P$55,MATCH(A177,Systeme!$B$6:$B$55,0)),"System fehlt"))</f>
        <v/>
      </c>
      <c r="E177" s="16">
        <f>IF(A177="","",IF(OR(D177="auffällig",D177="nicht prüfbar"),"nötig",IF(D177="offen","Logprüfung abschliessen",IF(C177="J","empfohlen","optional"))))</f>
        <v/>
      </c>
      <c r="F177" s="11" t="n"/>
      <c r="G177" s="12" t="n"/>
      <c r="H177" s="11" t="n"/>
      <c r="I177" s="11" t="n"/>
      <c r="J177" s="11" t="n"/>
      <c r="K177" s="16">
        <f>IF(A177="","",IF(AND(E177="optional",G177=""),"nicht nötig",IF(G177="","offen",IF(H177="N","offen",IF(F177&lt;&gt;"J","erledigt, Computer prüfen","erledigt")))))</f>
        <v/>
      </c>
      <c r="L177" s="11" t="n"/>
    </row>
    <row r="178">
      <c r="A178" s="11" t="n"/>
      <c r="B178" s="11" t="n"/>
      <c r="C178" s="11" t="n"/>
      <c r="D178" s="19">
        <f>IF(A178="","",IFERROR(INDEX(Systeme!$P$6:$P$55,MATCH(A178,Systeme!$B$6:$B$55,0)),"System fehlt"))</f>
        <v/>
      </c>
      <c r="E178" s="16">
        <f>IF(A178="","",IF(OR(D178="auffällig",D178="nicht prüfbar"),"nötig",IF(D178="offen","Logprüfung abschliessen",IF(C178="J","empfohlen","optional"))))</f>
        <v/>
      </c>
      <c r="F178" s="11" t="n"/>
      <c r="G178" s="12" t="n"/>
      <c r="H178" s="11" t="n"/>
      <c r="I178" s="11" t="n"/>
      <c r="J178" s="11" t="n"/>
      <c r="K178" s="16">
        <f>IF(A178="","",IF(AND(E178="optional",G178=""),"nicht nötig",IF(G178="","offen",IF(H178="N","offen",IF(F178&lt;&gt;"J","erledigt, Computer prüfen","erledigt")))))</f>
        <v/>
      </c>
      <c r="L178" s="11" t="n"/>
    </row>
    <row r="179">
      <c r="A179" s="11" t="n"/>
      <c r="B179" s="11" t="n"/>
      <c r="C179" s="11" t="n"/>
      <c r="D179" s="19">
        <f>IF(A179="","",IFERROR(INDEX(Systeme!$P$6:$P$55,MATCH(A179,Systeme!$B$6:$B$55,0)),"System fehlt"))</f>
        <v/>
      </c>
      <c r="E179" s="16">
        <f>IF(A179="","",IF(OR(D179="auffällig",D179="nicht prüfbar"),"nötig",IF(D179="offen","Logprüfung abschliessen",IF(C179="J","empfohlen","optional"))))</f>
        <v/>
      </c>
      <c r="F179" s="11" t="n"/>
      <c r="G179" s="12" t="n"/>
      <c r="H179" s="11" t="n"/>
      <c r="I179" s="11" t="n"/>
      <c r="J179" s="11" t="n"/>
      <c r="K179" s="16">
        <f>IF(A179="","",IF(AND(E179="optional",G179=""),"nicht nötig",IF(G179="","offen",IF(H179="N","offen",IF(F179&lt;&gt;"J","erledigt, Computer prüfen","erledigt")))))</f>
        <v/>
      </c>
      <c r="L179" s="11" t="n"/>
    </row>
    <row r="180">
      <c r="A180" s="11" t="n"/>
      <c r="B180" s="11" t="n"/>
      <c r="C180" s="11" t="n"/>
      <c r="D180" s="19">
        <f>IF(A180="","",IFERROR(INDEX(Systeme!$P$6:$P$55,MATCH(A180,Systeme!$B$6:$B$55,0)),"System fehlt"))</f>
        <v/>
      </c>
      <c r="E180" s="16">
        <f>IF(A180="","",IF(OR(D180="auffällig",D180="nicht prüfbar"),"nötig",IF(D180="offen","Logprüfung abschliessen",IF(C180="J","empfohlen","optional"))))</f>
        <v/>
      </c>
      <c r="F180" s="11" t="n"/>
      <c r="G180" s="12" t="n"/>
      <c r="H180" s="11" t="n"/>
      <c r="I180" s="11" t="n"/>
      <c r="J180" s="11" t="n"/>
      <c r="K180" s="16">
        <f>IF(A180="","",IF(AND(E180="optional",G180=""),"nicht nötig",IF(G180="","offen",IF(H180="N","offen",IF(F180&lt;&gt;"J","erledigt, Computer prüfen","erledigt")))))</f>
        <v/>
      </c>
      <c r="L180" s="11" t="n"/>
    </row>
    <row r="181">
      <c r="A181" s="11" t="n"/>
      <c r="B181" s="11" t="n"/>
      <c r="C181" s="11" t="n"/>
      <c r="D181" s="19">
        <f>IF(A181="","",IFERROR(INDEX(Systeme!$P$6:$P$55,MATCH(A181,Systeme!$B$6:$B$55,0)),"System fehlt"))</f>
        <v/>
      </c>
      <c r="E181" s="16">
        <f>IF(A181="","",IF(OR(D181="auffällig",D181="nicht prüfbar"),"nötig",IF(D181="offen","Logprüfung abschliessen",IF(C181="J","empfohlen","optional"))))</f>
        <v/>
      </c>
      <c r="F181" s="11" t="n"/>
      <c r="G181" s="12" t="n"/>
      <c r="H181" s="11" t="n"/>
      <c r="I181" s="11" t="n"/>
      <c r="J181" s="11" t="n"/>
      <c r="K181" s="16">
        <f>IF(A181="","",IF(AND(E181="optional",G181=""),"nicht nötig",IF(G181="","offen",IF(H181="N","offen",IF(F181&lt;&gt;"J","erledigt, Computer prüfen","erledigt")))))</f>
        <v/>
      </c>
      <c r="L181" s="11" t="n"/>
    </row>
    <row r="182">
      <c r="A182" s="11" t="n"/>
      <c r="B182" s="11" t="n"/>
      <c r="C182" s="11" t="n"/>
      <c r="D182" s="19">
        <f>IF(A182="","",IFERROR(INDEX(Systeme!$P$6:$P$55,MATCH(A182,Systeme!$B$6:$B$55,0)),"System fehlt"))</f>
        <v/>
      </c>
      <c r="E182" s="16">
        <f>IF(A182="","",IF(OR(D182="auffällig",D182="nicht prüfbar"),"nötig",IF(D182="offen","Logprüfung abschliessen",IF(C182="J","empfohlen","optional"))))</f>
        <v/>
      </c>
      <c r="F182" s="11" t="n"/>
      <c r="G182" s="12" t="n"/>
      <c r="H182" s="11" t="n"/>
      <c r="I182" s="11" t="n"/>
      <c r="J182" s="11" t="n"/>
      <c r="K182" s="16">
        <f>IF(A182="","",IF(AND(E182="optional",G182=""),"nicht nötig",IF(G182="","offen",IF(H182="N","offen",IF(F182&lt;&gt;"J","erledigt, Computer prüfen","erledigt")))))</f>
        <v/>
      </c>
      <c r="L182" s="11" t="n"/>
    </row>
    <row r="183">
      <c r="A183" s="11" t="n"/>
      <c r="B183" s="11" t="n"/>
      <c r="C183" s="11" t="n"/>
      <c r="D183" s="19">
        <f>IF(A183="","",IFERROR(INDEX(Systeme!$P$6:$P$55,MATCH(A183,Systeme!$B$6:$B$55,0)),"System fehlt"))</f>
        <v/>
      </c>
      <c r="E183" s="16">
        <f>IF(A183="","",IF(OR(D183="auffällig",D183="nicht prüfbar"),"nötig",IF(D183="offen","Logprüfung abschliessen",IF(C183="J","empfohlen","optional"))))</f>
        <v/>
      </c>
      <c r="F183" s="11" t="n"/>
      <c r="G183" s="12" t="n"/>
      <c r="H183" s="11" t="n"/>
      <c r="I183" s="11" t="n"/>
      <c r="J183" s="11" t="n"/>
      <c r="K183" s="16">
        <f>IF(A183="","",IF(AND(E183="optional",G183=""),"nicht nötig",IF(G183="","offen",IF(H183="N","offen",IF(F183&lt;&gt;"J","erledigt, Computer prüfen","erledigt")))))</f>
        <v/>
      </c>
      <c r="L183" s="11" t="n"/>
    </row>
    <row r="184">
      <c r="A184" s="11" t="n"/>
      <c r="B184" s="11" t="n"/>
      <c r="C184" s="11" t="n"/>
      <c r="D184" s="19">
        <f>IF(A184="","",IFERROR(INDEX(Systeme!$P$6:$P$55,MATCH(A184,Systeme!$B$6:$B$55,0)),"System fehlt"))</f>
        <v/>
      </c>
      <c r="E184" s="16">
        <f>IF(A184="","",IF(OR(D184="auffällig",D184="nicht prüfbar"),"nötig",IF(D184="offen","Logprüfung abschliessen",IF(C184="J","empfohlen","optional"))))</f>
        <v/>
      </c>
      <c r="F184" s="11" t="n"/>
      <c r="G184" s="12" t="n"/>
      <c r="H184" s="11" t="n"/>
      <c r="I184" s="11" t="n"/>
      <c r="J184" s="11" t="n"/>
      <c r="K184" s="16">
        <f>IF(A184="","",IF(AND(E184="optional",G184=""),"nicht nötig",IF(G184="","offen",IF(H184="N","offen",IF(F184&lt;&gt;"J","erledigt, Computer prüfen","erledigt")))))</f>
        <v/>
      </c>
      <c r="L184" s="11" t="n"/>
    </row>
    <row r="185">
      <c r="A185" s="11" t="n"/>
      <c r="B185" s="11" t="n"/>
      <c r="C185" s="11" t="n"/>
      <c r="D185" s="19">
        <f>IF(A185="","",IFERROR(INDEX(Systeme!$P$6:$P$55,MATCH(A185,Systeme!$B$6:$B$55,0)),"System fehlt"))</f>
        <v/>
      </c>
      <c r="E185" s="16">
        <f>IF(A185="","",IF(OR(D185="auffällig",D185="nicht prüfbar"),"nötig",IF(D185="offen","Logprüfung abschliessen",IF(C185="J","empfohlen","optional"))))</f>
        <v/>
      </c>
      <c r="F185" s="11" t="n"/>
      <c r="G185" s="12" t="n"/>
      <c r="H185" s="11" t="n"/>
      <c r="I185" s="11" t="n"/>
      <c r="J185" s="11" t="n"/>
      <c r="K185" s="16">
        <f>IF(A185="","",IF(AND(E185="optional",G185=""),"nicht nötig",IF(G185="","offen",IF(H185="N","offen",IF(F185&lt;&gt;"J","erledigt, Computer prüfen","erledigt")))))</f>
        <v/>
      </c>
      <c r="L185" s="11" t="n"/>
    </row>
    <row r="186">
      <c r="A186" s="11" t="n"/>
      <c r="B186" s="11" t="n"/>
      <c r="C186" s="11" t="n"/>
      <c r="D186" s="19">
        <f>IF(A186="","",IFERROR(INDEX(Systeme!$P$6:$P$55,MATCH(A186,Systeme!$B$6:$B$55,0)),"System fehlt"))</f>
        <v/>
      </c>
      <c r="E186" s="16">
        <f>IF(A186="","",IF(OR(D186="auffällig",D186="nicht prüfbar"),"nötig",IF(D186="offen","Logprüfung abschliessen",IF(C186="J","empfohlen","optional"))))</f>
        <v/>
      </c>
      <c r="F186" s="11" t="n"/>
      <c r="G186" s="12" t="n"/>
      <c r="H186" s="11" t="n"/>
      <c r="I186" s="11" t="n"/>
      <c r="J186" s="11" t="n"/>
      <c r="K186" s="16">
        <f>IF(A186="","",IF(AND(E186="optional",G186=""),"nicht nötig",IF(G186="","offen",IF(H186="N","offen",IF(F186&lt;&gt;"J","erledigt, Computer prüfen","erledigt")))))</f>
        <v/>
      </c>
      <c r="L186" s="11" t="n"/>
    </row>
    <row r="187">
      <c r="A187" s="11" t="n"/>
      <c r="B187" s="11" t="n"/>
      <c r="C187" s="11" t="n"/>
      <c r="D187" s="19">
        <f>IF(A187="","",IFERROR(INDEX(Systeme!$P$6:$P$55,MATCH(A187,Systeme!$B$6:$B$55,0)),"System fehlt"))</f>
        <v/>
      </c>
      <c r="E187" s="16">
        <f>IF(A187="","",IF(OR(D187="auffällig",D187="nicht prüfbar"),"nötig",IF(D187="offen","Logprüfung abschliessen",IF(C187="J","empfohlen","optional"))))</f>
        <v/>
      </c>
      <c r="F187" s="11" t="n"/>
      <c r="G187" s="12" t="n"/>
      <c r="H187" s="11" t="n"/>
      <c r="I187" s="11" t="n"/>
      <c r="J187" s="11" t="n"/>
      <c r="K187" s="16">
        <f>IF(A187="","",IF(AND(E187="optional",G187=""),"nicht nötig",IF(G187="","offen",IF(H187="N","offen",IF(F187&lt;&gt;"J","erledigt, Computer prüfen","erledigt")))))</f>
        <v/>
      </c>
      <c r="L187" s="11" t="n"/>
    </row>
    <row r="188">
      <c r="A188" s="11" t="n"/>
      <c r="B188" s="11" t="n"/>
      <c r="C188" s="11" t="n"/>
      <c r="D188" s="19">
        <f>IF(A188="","",IFERROR(INDEX(Systeme!$P$6:$P$55,MATCH(A188,Systeme!$B$6:$B$55,0)),"System fehlt"))</f>
        <v/>
      </c>
      <c r="E188" s="16">
        <f>IF(A188="","",IF(OR(D188="auffällig",D188="nicht prüfbar"),"nötig",IF(D188="offen","Logprüfung abschliessen",IF(C188="J","empfohlen","optional"))))</f>
        <v/>
      </c>
      <c r="F188" s="11" t="n"/>
      <c r="G188" s="12" t="n"/>
      <c r="H188" s="11" t="n"/>
      <c r="I188" s="11" t="n"/>
      <c r="J188" s="11" t="n"/>
      <c r="K188" s="16">
        <f>IF(A188="","",IF(AND(E188="optional",G188=""),"nicht nötig",IF(G188="","offen",IF(H188="N","offen",IF(F188&lt;&gt;"J","erledigt, Computer prüfen","erledigt")))))</f>
        <v/>
      </c>
      <c r="L188" s="11" t="n"/>
    </row>
    <row r="189">
      <c r="A189" s="11" t="n"/>
      <c r="B189" s="11" t="n"/>
      <c r="C189" s="11" t="n"/>
      <c r="D189" s="19">
        <f>IF(A189="","",IFERROR(INDEX(Systeme!$P$6:$P$55,MATCH(A189,Systeme!$B$6:$B$55,0)),"System fehlt"))</f>
        <v/>
      </c>
      <c r="E189" s="16">
        <f>IF(A189="","",IF(OR(D189="auffällig",D189="nicht prüfbar"),"nötig",IF(D189="offen","Logprüfung abschliessen",IF(C189="J","empfohlen","optional"))))</f>
        <v/>
      </c>
      <c r="F189" s="11" t="n"/>
      <c r="G189" s="12" t="n"/>
      <c r="H189" s="11" t="n"/>
      <c r="I189" s="11" t="n"/>
      <c r="J189" s="11" t="n"/>
      <c r="K189" s="16">
        <f>IF(A189="","",IF(AND(E189="optional",G189=""),"nicht nötig",IF(G189="","offen",IF(H189="N","offen",IF(F189&lt;&gt;"J","erledigt, Computer prüfen","erledigt")))))</f>
        <v/>
      </c>
      <c r="L189" s="11" t="n"/>
    </row>
    <row r="190">
      <c r="A190" s="11" t="n"/>
      <c r="B190" s="11" t="n"/>
      <c r="C190" s="11" t="n"/>
      <c r="D190" s="19">
        <f>IF(A190="","",IFERROR(INDEX(Systeme!$P$6:$P$55,MATCH(A190,Systeme!$B$6:$B$55,0)),"System fehlt"))</f>
        <v/>
      </c>
      <c r="E190" s="16">
        <f>IF(A190="","",IF(OR(D190="auffällig",D190="nicht prüfbar"),"nötig",IF(D190="offen","Logprüfung abschliessen",IF(C190="J","empfohlen","optional"))))</f>
        <v/>
      </c>
      <c r="F190" s="11" t="n"/>
      <c r="G190" s="12" t="n"/>
      <c r="H190" s="11" t="n"/>
      <c r="I190" s="11" t="n"/>
      <c r="J190" s="11" t="n"/>
      <c r="K190" s="16">
        <f>IF(A190="","",IF(AND(E190="optional",G190=""),"nicht nötig",IF(G190="","offen",IF(H190="N","offen",IF(F190&lt;&gt;"J","erledigt, Computer prüfen","erledigt")))))</f>
        <v/>
      </c>
      <c r="L190" s="11" t="n"/>
    </row>
    <row r="191">
      <c r="A191" s="11" t="n"/>
      <c r="B191" s="11" t="n"/>
      <c r="C191" s="11" t="n"/>
      <c r="D191" s="19">
        <f>IF(A191="","",IFERROR(INDEX(Systeme!$P$6:$P$55,MATCH(A191,Systeme!$B$6:$B$55,0)),"System fehlt"))</f>
        <v/>
      </c>
      <c r="E191" s="16">
        <f>IF(A191="","",IF(OR(D191="auffällig",D191="nicht prüfbar"),"nötig",IF(D191="offen","Logprüfung abschliessen",IF(C191="J","empfohlen","optional"))))</f>
        <v/>
      </c>
      <c r="F191" s="11" t="n"/>
      <c r="G191" s="12" t="n"/>
      <c r="H191" s="11" t="n"/>
      <c r="I191" s="11" t="n"/>
      <c r="J191" s="11" t="n"/>
      <c r="K191" s="16">
        <f>IF(A191="","",IF(AND(E191="optional",G191=""),"nicht nötig",IF(G191="","offen",IF(H191="N","offen",IF(F191&lt;&gt;"J","erledigt, Computer prüfen","erledigt")))))</f>
        <v/>
      </c>
      <c r="L191" s="11" t="n"/>
    </row>
    <row r="192">
      <c r="A192" s="11" t="n"/>
      <c r="B192" s="11" t="n"/>
      <c r="C192" s="11" t="n"/>
      <c r="D192" s="19">
        <f>IF(A192="","",IFERROR(INDEX(Systeme!$P$6:$P$55,MATCH(A192,Systeme!$B$6:$B$55,0)),"System fehlt"))</f>
        <v/>
      </c>
      <c r="E192" s="16">
        <f>IF(A192="","",IF(OR(D192="auffällig",D192="nicht prüfbar"),"nötig",IF(D192="offen","Logprüfung abschliessen",IF(C192="J","empfohlen","optional"))))</f>
        <v/>
      </c>
      <c r="F192" s="11" t="n"/>
      <c r="G192" s="12" t="n"/>
      <c r="H192" s="11" t="n"/>
      <c r="I192" s="11" t="n"/>
      <c r="J192" s="11" t="n"/>
      <c r="K192" s="16">
        <f>IF(A192="","",IF(AND(E192="optional",G192=""),"nicht nötig",IF(G192="","offen",IF(H192="N","offen",IF(F192&lt;&gt;"J","erledigt, Computer prüfen","erledigt")))))</f>
        <v/>
      </c>
      <c r="L192" s="11" t="n"/>
    </row>
    <row r="193">
      <c r="A193" s="11" t="n"/>
      <c r="B193" s="11" t="n"/>
      <c r="C193" s="11" t="n"/>
      <c r="D193" s="19">
        <f>IF(A193="","",IFERROR(INDEX(Systeme!$P$6:$P$55,MATCH(A193,Systeme!$B$6:$B$55,0)),"System fehlt"))</f>
        <v/>
      </c>
      <c r="E193" s="16">
        <f>IF(A193="","",IF(OR(D193="auffällig",D193="nicht prüfbar"),"nötig",IF(D193="offen","Logprüfung abschliessen",IF(C193="J","empfohlen","optional"))))</f>
        <v/>
      </c>
      <c r="F193" s="11" t="n"/>
      <c r="G193" s="12" t="n"/>
      <c r="H193" s="11" t="n"/>
      <c r="I193" s="11" t="n"/>
      <c r="J193" s="11" t="n"/>
      <c r="K193" s="16">
        <f>IF(A193="","",IF(AND(E193="optional",G193=""),"nicht nötig",IF(G193="","offen",IF(H193="N","offen",IF(F193&lt;&gt;"J","erledigt, Computer prüfen","erledigt")))))</f>
        <v/>
      </c>
      <c r="L193" s="11" t="n"/>
    </row>
    <row r="194">
      <c r="A194" s="11" t="n"/>
      <c r="B194" s="11" t="n"/>
      <c r="C194" s="11" t="n"/>
      <c r="D194" s="19">
        <f>IF(A194="","",IFERROR(INDEX(Systeme!$P$6:$P$55,MATCH(A194,Systeme!$B$6:$B$55,0)),"System fehlt"))</f>
        <v/>
      </c>
      <c r="E194" s="16">
        <f>IF(A194="","",IF(OR(D194="auffällig",D194="nicht prüfbar"),"nötig",IF(D194="offen","Logprüfung abschliessen",IF(C194="J","empfohlen","optional"))))</f>
        <v/>
      </c>
      <c r="F194" s="11" t="n"/>
      <c r="G194" s="12" t="n"/>
      <c r="H194" s="11" t="n"/>
      <c r="I194" s="11" t="n"/>
      <c r="J194" s="11" t="n"/>
      <c r="K194" s="16">
        <f>IF(A194="","",IF(AND(E194="optional",G194=""),"nicht nötig",IF(G194="","offen",IF(H194="N","offen",IF(F194&lt;&gt;"J","erledigt, Computer prüfen","erledigt")))))</f>
        <v/>
      </c>
      <c r="L194" s="11" t="n"/>
    </row>
    <row r="195">
      <c r="A195" s="11" t="n"/>
      <c r="B195" s="11" t="n"/>
      <c r="C195" s="11" t="n"/>
      <c r="D195" s="19">
        <f>IF(A195="","",IFERROR(INDEX(Systeme!$P$6:$P$55,MATCH(A195,Systeme!$B$6:$B$55,0)),"System fehlt"))</f>
        <v/>
      </c>
      <c r="E195" s="16">
        <f>IF(A195="","",IF(OR(D195="auffällig",D195="nicht prüfbar"),"nötig",IF(D195="offen","Logprüfung abschliessen",IF(C195="J","empfohlen","optional"))))</f>
        <v/>
      </c>
      <c r="F195" s="11" t="n"/>
      <c r="G195" s="12" t="n"/>
      <c r="H195" s="11" t="n"/>
      <c r="I195" s="11" t="n"/>
      <c r="J195" s="11" t="n"/>
      <c r="K195" s="16">
        <f>IF(A195="","",IF(AND(E195="optional",G195=""),"nicht nötig",IF(G195="","offen",IF(H195="N","offen",IF(F195&lt;&gt;"J","erledigt, Computer prüfen","erledigt")))))</f>
        <v/>
      </c>
      <c r="L195" s="11" t="n"/>
    </row>
    <row r="196">
      <c r="A196" s="11" t="n"/>
      <c r="B196" s="11" t="n"/>
      <c r="C196" s="11" t="n"/>
      <c r="D196" s="19">
        <f>IF(A196="","",IFERROR(INDEX(Systeme!$P$6:$P$55,MATCH(A196,Systeme!$B$6:$B$55,0)),"System fehlt"))</f>
        <v/>
      </c>
      <c r="E196" s="16">
        <f>IF(A196="","",IF(OR(D196="auffällig",D196="nicht prüfbar"),"nötig",IF(D196="offen","Logprüfung abschliessen",IF(C196="J","empfohlen","optional"))))</f>
        <v/>
      </c>
      <c r="F196" s="11" t="n"/>
      <c r="G196" s="12" t="n"/>
      <c r="H196" s="11" t="n"/>
      <c r="I196" s="11" t="n"/>
      <c r="J196" s="11" t="n"/>
      <c r="K196" s="16">
        <f>IF(A196="","",IF(AND(E196="optional",G196=""),"nicht nötig",IF(G196="","offen",IF(H196="N","offen",IF(F196&lt;&gt;"J","erledigt, Computer prüfen","erledigt")))))</f>
        <v/>
      </c>
      <c r="L196" s="11" t="n"/>
    </row>
    <row r="197">
      <c r="A197" s="11" t="n"/>
      <c r="B197" s="11" t="n"/>
      <c r="C197" s="11" t="n"/>
      <c r="D197" s="19">
        <f>IF(A197="","",IFERROR(INDEX(Systeme!$P$6:$P$55,MATCH(A197,Systeme!$B$6:$B$55,0)),"System fehlt"))</f>
        <v/>
      </c>
      <c r="E197" s="16">
        <f>IF(A197="","",IF(OR(D197="auffällig",D197="nicht prüfbar"),"nötig",IF(D197="offen","Logprüfung abschliessen",IF(C197="J","empfohlen","optional"))))</f>
        <v/>
      </c>
      <c r="F197" s="11" t="n"/>
      <c r="G197" s="12" t="n"/>
      <c r="H197" s="11" t="n"/>
      <c r="I197" s="11" t="n"/>
      <c r="J197" s="11" t="n"/>
      <c r="K197" s="16">
        <f>IF(A197="","",IF(AND(E197="optional",G197=""),"nicht nötig",IF(G197="","offen",IF(H197="N","offen",IF(F197&lt;&gt;"J","erledigt, Computer prüfen","erledigt")))))</f>
        <v/>
      </c>
      <c r="L197" s="11" t="n"/>
    </row>
    <row r="198">
      <c r="A198" s="11" t="n"/>
      <c r="B198" s="11" t="n"/>
      <c r="C198" s="11" t="n"/>
      <c r="D198" s="19">
        <f>IF(A198="","",IFERROR(INDEX(Systeme!$P$6:$P$55,MATCH(A198,Systeme!$B$6:$B$55,0)),"System fehlt"))</f>
        <v/>
      </c>
      <c r="E198" s="16">
        <f>IF(A198="","",IF(OR(D198="auffällig",D198="nicht prüfbar"),"nötig",IF(D198="offen","Logprüfung abschliessen",IF(C198="J","empfohlen","optional"))))</f>
        <v/>
      </c>
      <c r="F198" s="11" t="n"/>
      <c r="G198" s="12" t="n"/>
      <c r="H198" s="11" t="n"/>
      <c r="I198" s="11" t="n"/>
      <c r="J198" s="11" t="n"/>
      <c r="K198" s="16">
        <f>IF(A198="","",IF(AND(E198="optional",G198=""),"nicht nötig",IF(G198="","offen",IF(H198="N","offen",IF(F198&lt;&gt;"J","erledigt, Computer prüfen","erledigt")))))</f>
        <v/>
      </c>
      <c r="L198" s="11" t="n"/>
    </row>
    <row r="199">
      <c r="A199" s="11" t="n"/>
      <c r="B199" s="11" t="n"/>
      <c r="C199" s="11" t="n"/>
      <c r="D199" s="19">
        <f>IF(A199="","",IFERROR(INDEX(Systeme!$P$6:$P$55,MATCH(A199,Systeme!$B$6:$B$55,0)),"System fehlt"))</f>
        <v/>
      </c>
      <c r="E199" s="16">
        <f>IF(A199="","",IF(OR(D199="auffällig",D199="nicht prüfbar"),"nötig",IF(D199="offen","Logprüfung abschliessen",IF(C199="J","empfohlen","optional"))))</f>
        <v/>
      </c>
      <c r="F199" s="11" t="n"/>
      <c r="G199" s="12" t="n"/>
      <c r="H199" s="11" t="n"/>
      <c r="I199" s="11" t="n"/>
      <c r="J199" s="11" t="n"/>
      <c r="K199" s="16">
        <f>IF(A199="","",IF(AND(E199="optional",G199=""),"nicht nötig",IF(G199="","offen",IF(H199="N","offen",IF(F199&lt;&gt;"J","erledigt, Computer prüfen","erledigt")))))</f>
        <v/>
      </c>
      <c r="L199" s="11" t="n"/>
    </row>
    <row r="200">
      <c r="A200" s="11" t="n"/>
      <c r="B200" s="11" t="n"/>
      <c r="C200" s="11" t="n"/>
      <c r="D200" s="19">
        <f>IF(A200="","",IFERROR(INDEX(Systeme!$P$6:$P$55,MATCH(A200,Systeme!$B$6:$B$55,0)),"System fehlt"))</f>
        <v/>
      </c>
      <c r="E200" s="16">
        <f>IF(A200="","",IF(OR(D200="auffällig",D200="nicht prüfbar"),"nötig",IF(D200="offen","Logprüfung abschliessen",IF(C200="J","empfohlen","optional"))))</f>
        <v/>
      </c>
      <c r="F200" s="11" t="n"/>
      <c r="G200" s="12" t="n"/>
      <c r="H200" s="11" t="n"/>
      <c r="I200" s="11" t="n"/>
      <c r="J200" s="11" t="n"/>
      <c r="K200" s="16">
        <f>IF(A200="","",IF(AND(E200="optional",G200=""),"nicht nötig",IF(G200="","offen",IF(H200="N","offen",IF(F200&lt;&gt;"J","erledigt, Computer prüfen","erledigt")))))</f>
        <v/>
      </c>
      <c r="L200" s="11" t="n"/>
    </row>
    <row r="201">
      <c r="A201" s="11" t="n"/>
      <c r="B201" s="11" t="n"/>
      <c r="C201" s="11" t="n"/>
      <c r="D201" s="19">
        <f>IF(A201="","",IFERROR(INDEX(Systeme!$P$6:$P$55,MATCH(A201,Systeme!$B$6:$B$55,0)),"System fehlt"))</f>
        <v/>
      </c>
      <c r="E201" s="16">
        <f>IF(A201="","",IF(OR(D201="auffällig",D201="nicht prüfbar"),"nötig",IF(D201="offen","Logprüfung abschliessen",IF(C201="J","empfohlen","optional"))))</f>
        <v/>
      </c>
      <c r="F201" s="11" t="n"/>
      <c r="G201" s="12" t="n"/>
      <c r="H201" s="11" t="n"/>
      <c r="I201" s="11" t="n"/>
      <c r="J201" s="11" t="n"/>
      <c r="K201" s="16">
        <f>IF(A201="","",IF(AND(E201="optional",G201=""),"nicht nötig",IF(G201="","offen",IF(H201="N","offen",IF(F201&lt;&gt;"J","erledigt, Computer prüfen","erledigt")))))</f>
        <v/>
      </c>
      <c r="L201" s="11" t="n"/>
    </row>
    <row r="202">
      <c r="A202" s="11" t="n"/>
      <c r="B202" s="11" t="n"/>
      <c r="C202" s="11" t="n"/>
      <c r="D202" s="19">
        <f>IF(A202="","",IFERROR(INDEX(Systeme!$P$6:$P$55,MATCH(A202,Systeme!$B$6:$B$55,0)),"System fehlt"))</f>
        <v/>
      </c>
      <c r="E202" s="16">
        <f>IF(A202="","",IF(OR(D202="auffällig",D202="nicht prüfbar"),"nötig",IF(D202="offen","Logprüfung abschliessen",IF(C202="J","empfohlen","optional"))))</f>
        <v/>
      </c>
      <c r="F202" s="11" t="n"/>
      <c r="G202" s="12" t="n"/>
      <c r="H202" s="11" t="n"/>
      <c r="I202" s="11" t="n"/>
      <c r="J202" s="11" t="n"/>
      <c r="K202" s="16">
        <f>IF(A202="","",IF(AND(E202="optional",G202=""),"nicht nötig",IF(G202="","offen",IF(H202="N","offen",IF(F202&lt;&gt;"J","erledigt, Computer prüfen","erledigt")))))</f>
        <v/>
      </c>
      <c r="L202" s="11" t="n"/>
    </row>
    <row r="203">
      <c r="A203" s="11" t="n"/>
      <c r="B203" s="11" t="n"/>
      <c r="C203" s="11" t="n"/>
      <c r="D203" s="19">
        <f>IF(A203="","",IFERROR(INDEX(Systeme!$P$6:$P$55,MATCH(A203,Systeme!$B$6:$B$55,0)),"System fehlt"))</f>
        <v/>
      </c>
      <c r="E203" s="16">
        <f>IF(A203="","",IF(OR(D203="auffällig",D203="nicht prüfbar"),"nötig",IF(D203="offen","Logprüfung abschliessen",IF(C203="J","empfohlen","optional"))))</f>
        <v/>
      </c>
      <c r="F203" s="11" t="n"/>
      <c r="G203" s="12" t="n"/>
      <c r="H203" s="11" t="n"/>
      <c r="I203" s="11" t="n"/>
      <c r="J203" s="11" t="n"/>
      <c r="K203" s="16">
        <f>IF(A203="","",IF(AND(E203="optional",G203=""),"nicht nötig",IF(G203="","offen",IF(H203="N","offen",IF(F203&lt;&gt;"J","erledigt, Computer prüfen","erledigt")))))</f>
        <v/>
      </c>
      <c r="L203" s="11" t="n"/>
    </row>
    <row r="204">
      <c r="A204" s="11" t="n"/>
      <c r="B204" s="11" t="n"/>
      <c r="C204" s="11" t="n"/>
      <c r="D204" s="19">
        <f>IF(A204="","",IFERROR(INDEX(Systeme!$P$6:$P$55,MATCH(A204,Systeme!$B$6:$B$55,0)),"System fehlt"))</f>
        <v/>
      </c>
      <c r="E204" s="16">
        <f>IF(A204="","",IF(OR(D204="auffällig",D204="nicht prüfbar"),"nötig",IF(D204="offen","Logprüfung abschliessen",IF(C204="J","empfohlen","optional"))))</f>
        <v/>
      </c>
      <c r="F204" s="11" t="n"/>
      <c r="G204" s="12" t="n"/>
      <c r="H204" s="11" t="n"/>
      <c r="I204" s="11" t="n"/>
      <c r="J204" s="11" t="n"/>
      <c r="K204" s="16">
        <f>IF(A204="","",IF(AND(E204="optional",G204=""),"nicht nötig",IF(G204="","offen",IF(H204="N","offen",IF(F204&lt;&gt;"J","erledigt, Computer prüfen","erledigt")))))</f>
        <v/>
      </c>
      <c r="L204" s="11" t="n"/>
    </row>
    <row r="205">
      <c r="A205" s="11" t="n"/>
      <c r="B205" s="11" t="n"/>
      <c r="C205" s="11" t="n"/>
      <c r="D205" s="19">
        <f>IF(A205="","",IFERROR(INDEX(Systeme!$P$6:$P$55,MATCH(A205,Systeme!$B$6:$B$55,0)),"System fehlt"))</f>
        <v/>
      </c>
      <c r="E205" s="16">
        <f>IF(A205="","",IF(OR(D205="auffällig",D205="nicht prüfbar"),"nötig",IF(D205="offen","Logprüfung abschliessen",IF(C205="J","empfohlen","optional"))))</f>
        <v/>
      </c>
      <c r="F205" s="11" t="n"/>
      <c r="G205" s="12" t="n"/>
      <c r="H205" s="11" t="n"/>
      <c r="I205" s="11" t="n"/>
      <c r="J205" s="11" t="n"/>
      <c r="K205" s="16">
        <f>IF(A205="","",IF(AND(E205="optional",G205=""),"nicht nötig",IF(G205="","offen",IF(H205="N","offen",IF(F205&lt;&gt;"J","erledigt, Computer prüfen","erledigt")))))</f>
        <v/>
      </c>
      <c r="L205" s="1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5:L205"/>
  <mergeCells count="1">
    <mergeCell ref="A3:L3"/>
  </mergeCells>
  <conditionalFormatting sqref="E6:E205">
    <cfRule type="expression" priority="1" dxfId="0">
      <formula>E6="nötig"</formula>
    </cfRule>
  </conditionalFormatting>
  <conditionalFormatting sqref="K6:K205">
    <cfRule type="expression" priority="2" dxfId="0">
      <formula>OR(K6="offen",K6="erledigt, Computer prüfen")</formula>
    </cfRule>
  </conditionalFormatting>
  <dataValidations count="7">
    <dataValidation sqref="A6:A205" showDropDown="0" showInputMessage="1" showErrorMessage="1" allowBlank="1" errorTitle="Ungültige Eingabe" error="Bitte einen Wert aus der Liste wählen." promptTitle="Hinweis" prompt="System aus Blatt Systeme wählen." type="list">
      <formula1>=SysListe</formula1>
    </dataValidation>
    <dataValidation sqref="B6:B205" showDropDown="0" showInputMessage="0" showErrorMessage="1" allowBlank="1" errorTitle="Ungültige Eingabe" error="Bitte einen Wert aus der Liste wählen." type="list">
      <formula1>=L_Geheimnis</formula1>
    </dataValidation>
    <dataValidation sqref="C6:C205" showDropDown="0" showInputMessage="1" showErrorMessage="1" allowBlank="1" errorTitle="Ungültige Eingabe" error="Bitte einen Wert aus der Liste wählen." promptTitle="Hinweis" prompt="J, wenn das Geheimnis in einer Datei auf dem Server stand, z. B. Konfigurationsdatei." type="list">
      <formula1>=L_JN</formula1>
    </dataValidation>
    <dataValidation sqref="F6:F205" showDropDown="0" showInputMessage="1" showErrorMessage="1" allowBlank="1" errorTitle="Ungültige Eingabe" error="Bitte einen Wert aus der Liste wählen." promptTitle="Hinweis" prompt="BACS: zuerst den Computer auf Schadsoftware prüfen und bereinigen, dann Zugangsdaten ändern." type="list">
      <formula1>=L_JN</formula1>
    </dataValidation>
    <dataValidation sqref="H6:H205" showDropDown="0" showInputMessage="1" showErrorMessage="1" allowBlank="1" errorTitle="Ungültige Eingabe" error="Bitte einen Wert aus der Liste wählen." promptTitle="Hinweis" prompt="Alte API-Schlüssel beim Anbieter sperren, nicht nur neue anlegen." type="list">
      <formula1>=L_Gesperrt</formula1>
    </dataValidation>
    <dataValidation sqref="I6:I205" showDropDown="0" showInputMessage="0" showErrorMessage="1" allowBlank="1" errorTitle="Ungültige Eingabe" error="Bitte einen Wert aus der Liste wählen." type="list">
      <formula1>"J,N,nicht verfügbar"</formula1>
    </dataValidation>
    <dataValidation sqref="G6:G205" showDropDown="0" showInputMessage="0" showErrorMessage="1" allowBlank="1" errorTitle="Ungültige Eingabe" error="Bitte ein Datum eintragen." type="date" operator="greaterThan">
      <formula1>DATE(2026,1,1)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showGridLines="0" tabSelected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6" customWidth="1" min="3" max="3"/>
    <col width="13" customWidth="1" min="4" max="4"/>
    <col width="13" customWidth="1" min="5" max="5"/>
    <col width="30" customWidth="1" min="6" max="6"/>
    <col width="28" customWidth="1" min="7" max="7"/>
    <col width="15" customWidth="1" min="8" max="8"/>
    <col width="13" customWidth="1" min="9" max="9"/>
    <col width="14" customWidth="1" min="10" max="10"/>
    <col width="15" customWidth="1" min="11" max="11"/>
    <col width="15" customWidth="1" min="12" max="12"/>
    <col width="36" customWidth="1" min="13" max="13"/>
  </cols>
  <sheetData>
    <row r="1" ht="24" customHeight="1">
      <c r="A1" s="1" t="inlineStr">
        <is>
          <t>Meldung nach DSG und ISG</t>
        </is>
      </c>
    </row>
    <row r="2">
      <c r="A2" s="2" t="inlineStr">
        <is>
          <t>Eine Zeile pro Vorfall oder System mit Hinweis. Begründung immer eintragen, auch wenn Sie nicht melden.</t>
        </is>
      </c>
    </row>
    <row r="3" ht="30" customHeight="1">
      <c r="A3" s="5" t="inlineStr">
        <is>
          <t>DSG: Meldung an den EDÖB so rasch als möglich bei voraussichtlich hohem Risiko (Art. 24 Abs. 1). Im Zweifel nicht zuwarten (EDÖB-Leitfaden). Jede Verletzung dokumentieren, mindestens 2 Jahre ab Meldung aufbewahren (Art. 15 Abs. 4 DSV). ISG: Meldung an das BACS innert 24 Stunden nur für kritische Infrastrukturen nach Art. 74b ISG.</t>
        </is>
      </c>
    </row>
    <row r="5" ht="70" customHeight="1">
      <c r="A5" s="14" t="inlineStr">
        <is>
          <t>Vorfall / System</t>
        </is>
      </c>
      <c r="B5" s="14" t="inlineStr">
        <is>
          <t>Personendaten betroffen</t>
        </is>
      </c>
      <c r="C5" s="14" t="inlineStr">
        <is>
          <t>Verletzung der Datensicherheit (Zugriff, Abfluss, Veränderung)</t>
        </is>
      </c>
      <c r="D5" s="14" t="inlineStr">
        <is>
          <t>Voraussichtlich hohes Risiko</t>
        </is>
      </c>
      <c r="E5" s="14" t="inlineStr">
        <is>
          <t>Kritische Infrastruktur (Art. 74b ISG)</t>
        </is>
      </c>
      <c r="F5" s="14" t="inlineStr">
        <is>
          <t>Ergebnis DSG</t>
        </is>
      </c>
      <c r="G5" s="14" t="inlineStr">
        <is>
          <t>Ergebnis ISG</t>
        </is>
      </c>
      <c r="H5" s="14" t="inlineStr">
        <is>
          <t>Entdeckt am</t>
        </is>
      </c>
      <c r="I5" s="14" t="inlineStr">
        <is>
          <t>Information Betroffene nötig (J/N)</t>
        </is>
      </c>
      <c r="J5" s="14" t="inlineStr">
        <is>
          <t>Gemeldet EDÖB am</t>
        </is>
      </c>
      <c r="K5" s="14" t="inlineStr">
        <is>
          <t>Frist BACS bis (nur ISG)</t>
        </is>
      </c>
      <c r="L5" s="14" t="inlineStr">
        <is>
          <t>Dokumentation aufbewahren bis</t>
        </is>
      </c>
      <c r="M5" s="14" t="inlineStr">
        <is>
          <t>Begründung / Bemerkung</t>
        </is>
      </c>
    </row>
    <row r="6">
      <c r="A6" s="11" t="inlineStr">
        <is>
          <t>Beispiel: Webshop</t>
        </is>
      </c>
      <c r="B6" s="11" t="inlineStr">
        <is>
          <t>J</t>
        </is>
      </c>
      <c r="C6" s="11" t="inlineStr">
        <is>
          <t>unklar</t>
        </is>
      </c>
      <c r="D6" s="11" t="inlineStr">
        <is>
          <t>unklar</t>
        </is>
      </c>
      <c r="E6" s="11" t="inlineStr">
        <is>
          <t>N</t>
        </is>
      </c>
      <c r="F6" s="16">
        <f>IF(A6="","",IF(B6="N","keine DSG-Meldung, Entscheid dokumentieren",IF(OR(B6="",C6="",D6=""),"Fragen beantworten",IF(C6="N","keine Verletzung festgestellt, dokumentieren",IF(D6="J","EDÖB so rasch als möglich melden (Art. 24 Abs. 1 DSG)",IF(D6="unklar","EDÖB melden empfohlen, im Zweifel nicht zuwarten","dokumentieren (Art. 15 Abs. 4 DSV), keine Meldung"))))))</f>
        <v/>
      </c>
      <c r="G6" s="19">
        <f>IF(A6="","",IF(E6="J",IF(C6="N","keine ISG-Meldung","BACS innert 24 h prüfen (Art. 74d, 74e ISG)"),"keine Pflicht; freiwillige Meldung möglich (Art. 73b ISG)"))</f>
        <v/>
      </c>
      <c r="H6" s="13" t="n">
        <v>46319.39583333334</v>
      </c>
      <c r="I6" s="11" t="inlineStr">
        <is>
          <t>J</t>
        </is>
      </c>
      <c r="J6" s="13" t="n">
        <v>46319.625</v>
      </c>
      <c r="K6" s="20">
        <f>IF(AND(E6="J",H6&lt;&gt;""),H6+1,"")</f>
        <v/>
      </c>
      <c r="L6" s="21">
        <f>IF(A6="","",IF(J6&lt;&gt;"",EDATE(INT(J6),24),IF(H6&lt;&gt;"",EDATE(INT(H6),24),"")))</f>
        <v/>
      </c>
      <c r="M6" s="11" t="inlineStr">
        <is>
          <t>Beispiel: Protokolle ab 17.10.2026 fehlen, Kundendaten mit Adressen; Meldung mit Nachmeldung</t>
        </is>
      </c>
    </row>
    <row r="7">
      <c r="A7" s="11" t="n"/>
      <c r="B7" s="11" t="n"/>
      <c r="C7" s="11" t="n"/>
      <c r="D7" s="11" t="n"/>
      <c r="E7" s="11" t="n"/>
      <c r="F7" s="16">
        <f>IF(A7="","",IF(B7="N","keine DSG-Meldung, Entscheid dokumentieren",IF(OR(B7="",C7="",D7=""),"Fragen beantworten",IF(C7="N","keine Verletzung festgestellt, dokumentieren",IF(D7="J","EDÖB so rasch als möglich melden (Art. 24 Abs. 1 DSG)",IF(D7="unklar","EDÖB melden empfohlen, im Zweifel nicht zuwarten","dokumentieren (Art. 15 Abs. 4 DSV), keine Meldung"))))))</f>
        <v/>
      </c>
      <c r="G7" s="19">
        <f>IF(A7="","",IF(E7="J",IF(C7="N","keine ISG-Meldung","BACS innert 24 h prüfen (Art. 74d, 74e ISG)"),"keine Pflicht; freiwillige Meldung möglich (Art. 73b ISG)"))</f>
        <v/>
      </c>
      <c r="H7" s="13" t="n"/>
      <c r="I7" s="11" t="n"/>
      <c r="J7" s="13" t="n"/>
      <c r="K7" s="20">
        <f>IF(AND(E7="J",H7&lt;&gt;""),H7+1,"")</f>
        <v/>
      </c>
      <c r="L7" s="21">
        <f>IF(A7="","",IF(J7&lt;&gt;"",EDATE(INT(J7),24),IF(H7&lt;&gt;"",EDATE(INT(H7),24),"")))</f>
        <v/>
      </c>
      <c r="M7" s="11" t="n"/>
    </row>
    <row r="8">
      <c r="A8" s="11" t="n"/>
      <c r="B8" s="11" t="n"/>
      <c r="C8" s="11" t="n"/>
      <c r="D8" s="11" t="n"/>
      <c r="E8" s="11" t="n"/>
      <c r="F8" s="16">
        <f>IF(A8="","",IF(B8="N","keine DSG-Meldung, Entscheid dokumentieren",IF(OR(B8="",C8="",D8=""),"Fragen beantworten",IF(C8="N","keine Verletzung festgestellt, dokumentieren",IF(D8="J","EDÖB so rasch als möglich melden (Art. 24 Abs. 1 DSG)",IF(D8="unklar","EDÖB melden empfohlen, im Zweifel nicht zuwarten","dokumentieren (Art. 15 Abs. 4 DSV), keine Meldung"))))))</f>
        <v/>
      </c>
      <c r="G8" s="19">
        <f>IF(A8="","",IF(E8="J",IF(C8="N","keine ISG-Meldung","BACS innert 24 h prüfen (Art. 74d, 74e ISG)"),"keine Pflicht; freiwillige Meldung möglich (Art. 73b ISG)"))</f>
        <v/>
      </c>
      <c r="H8" s="13" t="n"/>
      <c r="I8" s="11" t="n"/>
      <c r="J8" s="13" t="n"/>
      <c r="K8" s="20">
        <f>IF(AND(E8="J",H8&lt;&gt;""),H8+1,"")</f>
        <v/>
      </c>
      <c r="L8" s="21">
        <f>IF(A8="","",IF(J8&lt;&gt;"",EDATE(INT(J8),24),IF(H8&lt;&gt;"",EDATE(INT(H8),24),"")))</f>
        <v/>
      </c>
      <c r="M8" s="11" t="n"/>
    </row>
    <row r="9">
      <c r="A9" s="11" t="n"/>
      <c r="B9" s="11" t="n"/>
      <c r="C9" s="11" t="n"/>
      <c r="D9" s="11" t="n"/>
      <c r="E9" s="11" t="n"/>
      <c r="F9" s="16">
        <f>IF(A9="","",IF(B9="N","keine DSG-Meldung, Entscheid dokumentieren",IF(OR(B9="",C9="",D9=""),"Fragen beantworten",IF(C9="N","keine Verletzung festgestellt, dokumentieren",IF(D9="J","EDÖB so rasch als möglich melden (Art. 24 Abs. 1 DSG)",IF(D9="unklar","EDÖB melden empfohlen, im Zweifel nicht zuwarten","dokumentieren (Art. 15 Abs. 4 DSV), keine Meldung"))))))</f>
        <v/>
      </c>
      <c r="G9" s="19">
        <f>IF(A9="","",IF(E9="J",IF(C9="N","keine ISG-Meldung","BACS innert 24 h prüfen (Art. 74d, 74e ISG)"),"keine Pflicht; freiwillige Meldung möglich (Art. 73b ISG)"))</f>
        <v/>
      </c>
      <c r="H9" s="13" t="n"/>
      <c r="I9" s="11" t="n"/>
      <c r="J9" s="13" t="n"/>
      <c r="K9" s="20">
        <f>IF(AND(E9="J",H9&lt;&gt;""),H9+1,"")</f>
        <v/>
      </c>
      <c r="L9" s="21">
        <f>IF(A9="","",IF(J9&lt;&gt;"",EDATE(INT(J9),24),IF(H9&lt;&gt;"",EDATE(INT(H9),24),"")))</f>
        <v/>
      </c>
      <c r="M9" s="11" t="n"/>
    </row>
    <row r="10">
      <c r="A10" s="11" t="n"/>
      <c r="B10" s="11" t="n"/>
      <c r="C10" s="11" t="n"/>
      <c r="D10" s="11" t="n"/>
      <c r="E10" s="11" t="n"/>
      <c r="F10" s="16">
        <f>IF(A10="","",IF(B10="N","keine DSG-Meldung, Entscheid dokumentieren",IF(OR(B10="",C10="",D10=""),"Fragen beantworten",IF(C10="N","keine Verletzung festgestellt, dokumentieren",IF(D10="J","EDÖB so rasch als möglich melden (Art. 24 Abs. 1 DSG)",IF(D10="unklar","EDÖB melden empfohlen, im Zweifel nicht zuwarten","dokumentieren (Art. 15 Abs. 4 DSV), keine Meldung"))))))</f>
        <v/>
      </c>
      <c r="G10" s="19">
        <f>IF(A10="","",IF(E10="J",IF(C10="N","keine ISG-Meldung","BACS innert 24 h prüfen (Art. 74d, 74e ISG)"),"keine Pflicht; freiwillige Meldung möglich (Art. 73b ISG)"))</f>
        <v/>
      </c>
      <c r="H10" s="13" t="n"/>
      <c r="I10" s="11" t="n"/>
      <c r="J10" s="13" t="n"/>
      <c r="K10" s="20">
        <f>IF(AND(E10="J",H10&lt;&gt;""),H10+1,"")</f>
        <v/>
      </c>
      <c r="L10" s="21">
        <f>IF(A10="","",IF(J10&lt;&gt;"",EDATE(INT(J10),24),IF(H10&lt;&gt;"",EDATE(INT(H10),24),"")))</f>
        <v/>
      </c>
      <c r="M10" s="11" t="n"/>
    </row>
    <row r="11">
      <c r="A11" s="11" t="n"/>
      <c r="B11" s="11" t="n"/>
      <c r="C11" s="11" t="n"/>
      <c r="D11" s="11" t="n"/>
      <c r="E11" s="11" t="n"/>
      <c r="F11" s="16">
        <f>IF(A11="","",IF(B11="N","keine DSG-Meldung, Entscheid dokumentieren",IF(OR(B11="",C11="",D11=""),"Fragen beantworten",IF(C11="N","keine Verletzung festgestellt, dokumentieren",IF(D11="J","EDÖB so rasch als möglich melden (Art. 24 Abs. 1 DSG)",IF(D11="unklar","EDÖB melden empfohlen, im Zweifel nicht zuwarten","dokumentieren (Art. 15 Abs. 4 DSV), keine Meldung"))))))</f>
        <v/>
      </c>
      <c r="G11" s="19">
        <f>IF(A11="","",IF(E11="J",IF(C11="N","keine ISG-Meldung","BACS innert 24 h prüfen (Art. 74d, 74e ISG)"),"keine Pflicht; freiwillige Meldung möglich (Art. 73b ISG)"))</f>
        <v/>
      </c>
      <c r="H11" s="13" t="n"/>
      <c r="I11" s="11" t="n"/>
      <c r="J11" s="13" t="n"/>
      <c r="K11" s="20">
        <f>IF(AND(E11="J",H11&lt;&gt;""),H11+1,"")</f>
        <v/>
      </c>
      <c r="L11" s="21">
        <f>IF(A11="","",IF(J11&lt;&gt;"",EDATE(INT(J11),24),IF(H11&lt;&gt;"",EDATE(INT(H11),24),"")))</f>
        <v/>
      </c>
      <c r="M11" s="11" t="n"/>
    </row>
    <row r="12">
      <c r="A12" s="11" t="n"/>
      <c r="B12" s="11" t="n"/>
      <c r="C12" s="11" t="n"/>
      <c r="D12" s="11" t="n"/>
      <c r="E12" s="11" t="n"/>
      <c r="F12" s="16">
        <f>IF(A12="","",IF(B12="N","keine DSG-Meldung, Entscheid dokumentieren",IF(OR(B12="",C12="",D12=""),"Fragen beantworten",IF(C12="N","keine Verletzung festgestellt, dokumentieren",IF(D12="J","EDÖB so rasch als möglich melden (Art. 24 Abs. 1 DSG)",IF(D12="unklar","EDÖB melden empfohlen, im Zweifel nicht zuwarten","dokumentieren (Art. 15 Abs. 4 DSV), keine Meldung"))))))</f>
        <v/>
      </c>
      <c r="G12" s="19">
        <f>IF(A12="","",IF(E12="J",IF(C12="N","keine ISG-Meldung","BACS innert 24 h prüfen (Art. 74d, 74e ISG)"),"keine Pflicht; freiwillige Meldung möglich (Art. 73b ISG)"))</f>
        <v/>
      </c>
      <c r="H12" s="13" t="n"/>
      <c r="I12" s="11" t="n"/>
      <c r="J12" s="13" t="n"/>
      <c r="K12" s="20">
        <f>IF(AND(E12="J",H12&lt;&gt;""),H12+1,"")</f>
        <v/>
      </c>
      <c r="L12" s="21">
        <f>IF(A12="","",IF(J12&lt;&gt;"",EDATE(INT(J12),24),IF(H12&lt;&gt;"",EDATE(INT(H12),24),"")))</f>
        <v/>
      </c>
      <c r="M12" s="11" t="n"/>
    </row>
    <row r="13">
      <c r="A13" s="11" t="n"/>
      <c r="B13" s="11" t="n"/>
      <c r="C13" s="11" t="n"/>
      <c r="D13" s="11" t="n"/>
      <c r="E13" s="11" t="n"/>
      <c r="F13" s="16">
        <f>IF(A13="","",IF(B13="N","keine DSG-Meldung, Entscheid dokumentieren",IF(OR(B13="",C13="",D13=""),"Fragen beantworten",IF(C13="N","keine Verletzung festgestellt, dokumentieren",IF(D13="J","EDÖB so rasch als möglich melden (Art. 24 Abs. 1 DSG)",IF(D13="unklar","EDÖB melden empfohlen, im Zweifel nicht zuwarten","dokumentieren (Art. 15 Abs. 4 DSV), keine Meldung"))))))</f>
        <v/>
      </c>
      <c r="G13" s="19">
        <f>IF(A13="","",IF(E13="J",IF(C13="N","keine ISG-Meldung","BACS innert 24 h prüfen (Art. 74d, 74e ISG)"),"keine Pflicht; freiwillige Meldung möglich (Art. 73b ISG)"))</f>
        <v/>
      </c>
      <c r="H13" s="13" t="n"/>
      <c r="I13" s="11" t="n"/>
      <c r="J13" s="13" t="n"/>
      <c r="K13" s="20">
        <f>IF(AND(E13="J",H13&lt;&gt;""),H13+1,"")</f>
        <v/>
      </c>
      <c r="L13" s="21">
        <f>IF(A13="","",IF(J13&lt;&gt;"",EDATE(INT(J13),24),IF(H13&lt;&gt;"",EDATE(INT(H13),24),"")))</f>
        <v/>
      </c>
      <c r="M13" s="11" t="n"/>
    </row>
    <row r="14">
      <c r="A14" s="11" t="n"/>
      <c r="B14" s="11" t="n"/>
      <c r="C14" s="11" t="n"/>
      <c r="D14" s="11" t="n"/>
      <c r="E14" s="11" t="n"/>
      <c r="F14" s="16">
        <f>IF(A14="","",IF(B14="N","keine DSG-Meldung, Entscheid dokumentieren",IF(OR(B14="",C14="",D14=""),"Fragen beantworten",IF(C14="N","keine Verletzung festgestellt, dokumentieren",IF(D14="J","EDÖB so rasch als möglich melden (Art. 24 Abs. 1 DSG)",IF(D14="unklar","EDÖB melden empfohlen, im Zweifel nicht zuwarten","dokumentieren (Art. 15 Abs. 4 DSV), keine Meldung"))))))</f>
        <v/>
      </c>
      <c r="G14" s="19">
        <f>IF(A14="","",IF(E14="J",IF(C14="N","keine ISG-Meldung","BACS innert 24 h prüfen (Art. 74d, 74e ISG)"),"keine Pflicht; freiwillige Meldung möglich (Art. 73b ISG)"))</f>
        <v/>
      </c>
      <c r="H14" s="13" t="n"/>
      <c r="I14" s="11" t="n"/>
      <c r="J14" s="13" t="n"/>
      <c r="K14" s="20">
        <f>IF(AND(E14="J",H14&lt;&gt;""),H14+1,"")</f>
        <v/>
      </c>
      <c r="L14" s="21">
        <f>IF(A14="","",IF(J14&lt;&gt;"",EDATE(INT(J14),24),IF(H14&lt;&gt;"",EDATE(INT(H14),24),"")))</f>
        <v/>
      </c>
      <c r="M14" s="11" t="n"/>
    </row>
    <row r="15">
      <c r="A15" s="11" t="n"/>
      <c r="B15" s="11" t="n"/>
      <c r="C15" s="11" t="n"/>
      <c r="D15" s="11" t="n"/>
      <c r="E15" s="11" t="n"/>
      <c r="F15" s="16">
        <f>IF(A15="","",IF(B15="N","keine DSG-Meldung, Entscheid dokumentieren",IF(OR(B15="",C15="",D15=""),"Fragen beantworten",IF(C15="N","keine Verletzung festgestellt, dokumentieren",IF(D15="J","EDÖB so rasch als möglich melden (Art. 24 Abs. 1 DSG)",IF(D15="unklar","EDÖB melden empfohlen, im Zweifel nicht zuwarten","dokumentieren (Art. 15 Abs. 4 DSV), keine Meldung"))))))</f>
        <v/>
      </c>
      <c r="G15" s="19">
        <f>IF(A15="","",IF(E15="J",IF(C15="N","keine ISG-Meldung","BACS innert 24 h prüfen (Art. 74d, 74e ISG)"),"keine Pflicht; freiwillige Meldung möglich (Art. 73b ISG)"))</f>
        <v/>
      </c>
      <c r="H15" s="13" t="n"/>
      <c r="I15" s="11" t="n"/>
      <c r="J15" s="13" t="n"/>
      <c r="K15" s="20">
        <f>IF(AND(E15="J",H15&lt;&gt;""),H15+1,"")</f>
        <v/>
      </c>
      <c r="L15" s="21">
        <f>IF(A15="","",IF(J15&lt;&gt;"",EDATE(INT(J15),24),IF(H15&lt;&gt;"",EDATE(INT(H15),24),"")))</f>
        <v/>
      </c>
      <c r="M15" s="11" t="n"/>
    </row>
    <row r="16">
      <c r="A16" s="11" t="n"/>
      <c r="B16" s="11" t="n"/>
      <c r="C16" s="11" t="n"/>
      <c r="D16" s="11" t="n"/>
      <c r="E16" s="11" t="n"/>
      <c r="F16" s="16">
        <f>IF(A16="","",IF(B16="N","keine DSG-Meldung, Entscheid dokumentieren",IF(OR(B16="",C16="",D16=""),"Fragen beantworten",IF(C16="N","keine Verletzung festgestellt, dokumentieren",IF(D16="J","EDÖB so rasch als möglich melden (Art. 24 Abs. 1 DSG)",IF(D16="unklar","EDÖB melden empfohlen, im Zweifel nicht zuwarten","dokumentieren (Art. 15 Abs. 4 DSV), keine Meldung"))))))</f>
        <v/>
      </c>
      <c r="G16" s="19">
        <f>IF(A16="","",IF(E16="J",IF(C16="N","keine ISG-Meldung","BACS innert 24 h prüfen (Art. 74d, 74e ISG)"),"keine Pflicht; freiwillige Meldung möglich (Art. 73b ISG)"))</f>
        <v/>
      </c>
      <c r="H16" s="13" t="n"/>
      <c r="I16" s="11" t="n"/>
      <c r="J16" s="13" t="n"/>
      <c r="K16" s="20">
        <f>IF(AND(E16="J",H16&lt;&gt;""),H16+1,"")</f>
        <v/>
      </c>
      <c r="L16" s="21">
        <f>IF(A16="","",IF(J16&lt;&gt;"",EDATE(INT(J16),24),IF(H16&lt;&gt;"",EDATE(INT(H16),24),"")))</f>
        <v/>
      </c>
      <c r="M16" s="11" t="n"/>
    </row>
    <row r="17">
      <c r="A17" s="11" t="n"/>
      <c r="B17" s="11" t="n"/>
      <c r="C17" s="11" t="n"/>
      <c r="D17" s="11" t="n"/>
      <c r="E17" s="11" t="n"/>
      <c r="F17" s="16">
        <f>IF(A17="","",IF(B17="N","keine DSG-Meldung, Entscheid dokumentieren",IF(OR(B17="",C17="",D17=""),"Fragen beantworten",IF(C17="N","keine Verletzung festgestellt, dokumentieren",IF(D17="J","EDÖB so rasch als möglich melden (Art. 24 Abs. 1 DSG)",IF(D17="unklar","EDÖB melden empfohlen, im Zweifel nicht zuwarten","dokumentieren (Art. 15 Abs. 4 DSV), keine Meldung"))))))</f>
        <v/>
      </c>
      <c r="G17" s="19">
        <f>IF(A17="","",IF(E17="J",IF(C17="N","keine ISG-Meldung","BACS innert 24 h prüfen (Art. 74d, 74e ISG)"),"keine Pflicht; freiwillige Meldung möglich (Art. 73b ISG)"))</f>
        <v/>
      </c>
      <c r="H17" s="13" t="n"/>
      <c r="I17" s="11" t="n"/>
      <c r="J17" s="13" t="n"/>
      <c r="K17" s="20">
        <f>IF(AND(E17="J",H17&lt;&gt;""),H17+1,"")</f>
        <v/>
      </c>
      <c r="L17" s="21">
        <f>IF(A17="","",IF(J17&lt;&gt;"",EDATE(INT(J17),24),IF(H17&lt;&gt;"",EDATE(INT(H17),24),"")))</f>
        <v/>
      </c>
      <c r="M17" s="11" t="n"/>
    </row>
    <row r="18">
      <c r="A18" s="11" t="n"/>
      <c r="B18" s="11" t="n"/>
      <c r="C18" s="11" t="n"/>
      <c r="D18" s="11" t="n"/>
      <c r="E18" s="11" t="n"/>
      <c r="F18" s="16">
        <f>IF(A18="","",IF(B18="N","keine DSG-Meldung, Entscheid dokumentieren",IF(OR(B18="",C18="",D18=""),"Fragen beantworten",IF(C18="N","keine Verletzung festgestellt, dokumentieren",IF(D18="J","EDÖB so rasch als möglich melden (Art. 24 Abs. 1 DSG)",IF(D18="unklar","EDÖB melden empfohlen, im Zweifel nicht zuwarten","dokumentieren (Art. 15 Abs. 4 DSV), keine Meldung"))))))</f>
        <v/>
      </c>
      <c r="G18" s="19">
        <f>IF(A18="","",IF(E18="J",IF(C18="N","keine ISG-Meldung","BACS innert 24 h prüfen (Art. 74d, 74e ISG)"),"keine Pflicht; freiwillige Meldung möglich (Art. 73b ISG)"))</f>
        <v/>
      </c>
      <c r="H18" s="13" t="n"/>
      <c r="I18" s="11" t="n"/>
      <c r="J18" s="13" t="n"/>
      <c r="K18" s="20">
        <f>IF(AND(E18="J",H18&lt;&gt;""),H18+1,"")</f>
        <v/>
      </c>
      <c r="L18" s="21">
        <f>IF(A18="","",IF(J18&lt;&gt;"",EDATE(INT(J18),24),IF(H18&lt;&gt;"",EDATE(INT(H18),24),"")))</f>
        <v/>
      </c>
      <c r="M18" s="11" t="n"/>
    </row>
    <row r="19">
      <c r="A19" s="11" t="n"/>
      <c r="B19" s="11" t="n"/>
      <c r="C19" s="11" t="n"/>
      <c r="D19" s="11" t="n"/>
      <c r="E19" s="11" t="n"/>
      <c r="F19" s="16">
        <f>IF(A19="","",IF(B19="N","keine DSG-Meldung, Entscheid dokumentieren",IF(OR(B19="",C19="",D19=""),"Fragen beantworten",IF(C19="N","keine Verletzung festgestellt, dokumentieren",IF(D19="J","EDÖB so rasch als möglich melden (Art. 24 Abs. 1 DSG)",IF(D19="unklar","EDÖB melden empfohlen, im Zweifel nicht zuwarten","dokumentieren (Art. 15 Abs. 4 DSV), keine Meldung"))))))</f>
        <v/>
      </c>
      <c r="G19" s="19">
        <f>IF(A19="","",IF(E19="J",IF(C19="N","keine ISG-Meldung","BACS innert 24 h prüfen (Art. 74d, 74e ISG)"),"keine Pflicht; freiwillige Meldung möglich (Art. 73b ISG)"))</f>
        <v/>
      </c>
      <c r="H19" s="13" t="n"/>
      <c r="I19" s="11" t="n"/>
      <c r="J19" s="13" t="n"/>
      <c r="K19" s="20">
        <f>IF(AND(E19="J",H19&lt;&gt;""),H19+1,"")</f>
        <v/>
      </c>
      <c r="L19" s="21">
        <f>IF(A19="","",IF(J19&lt;&gt;"",EDATE(INT(J19),24),IF(H19&lt;&gt;"",EDATE(INT(H19),24),"")))</f>
        <v/>
      </c>
      <c r="M19" s="11" t="n"/>
    </row>
    <row r="20">
      <c r="A20" s="11" t="n"/>
      <c r="B20" s="11" t="n"/>
      <c r="C20" s="11" t="n"/>
      <c r="D20" s="11" t="n"/>
      <c r="E20" s="11" t="n"/>
      <c r="F20" s="16">
        <f>IF(A20="","",IF(B20="N","keine DSG-Meldung, Entscheid dokumentieren",IF(OR(B20="",C20="",D20=""),"Fragen beantworten",IF(C20="N","keine Verletzung festgestellt, dokumentieren",IF(D20="J","EDÖB so rasch als möglich melden (Art. 24 Abs. 1 DSG)",IF(D20="unklar","EDÖB melden empfohlen, im Zweifel nicht zuwarten","dokumentieren (Art. 15 Abs. 4 DSV), keine Meldung"))))))</f>
        <v/>
      </c>
      <c r="G20" s="19">
        <f>IF(A20="","",IF(E20="J",IF(C20="N","keine ISG-Meldung","BACS innert 24 h prüfen (Art. 74d, 74e ISG)"),"keine Pflicht; freiwillige Meldung möglich (Art. 73b ISG)"))</f>
        <v/>
      </c>
      <c r="H20" s="13" t="n"/>
      <c r="I20" s="11" t="n"/>
      <c r="J20" s="13" t="n"/>
      <c r="K20" s="20">
        <f>IF(AND(E20="J",H20&lt;&gt;""),H20+1,"")</f>
        <v/>
      </c>
      <c r="L20" s="21">
        <f>IF(A20="","",IF(J20&lt;&gt;"",EDATE(INT(J20),24),IF(H20&lt;&gt;"",EDATE(INT(H20),24),"")))</f>
        <v/>
      </c>
      <c r="M20" s="11" t="n"/>
    </row>
    <row r="21">
      <c r="A21" s="11" t="n"/>
      <c r="B21" s="11" t="n"/>
      <c r="C21" s="11" t="n"/>
      <c r="D21" s="11" t="n"/>
      <c r="E21" s="11" t="n"/>
      <c r="F21" s="16">
        <f>IF(A21="","",IF(B21="N","keine DSG-Meldung, Entscheid dokumentieren",IF(OR(B21="",C21="",D21=""),"Fragen beantworten",IF(C21="N","keine Verletzung festgestellt, dokumentieren",IF(D21="J","EDÖB so rasch als möglich melden (Art. 24 Abs. 1 DSG)",IF(D21="unklar","EDÖB melden empfohlen, im Zweifel nicht zuwarten","dokumentieren (Art. 15 Abs. 4 DSV), keine Meldung"))))))</f>
        <v/>
      </c>
      <c r="G21" s="19">
        <f>IF(A21="","",IF(E21="J",IF(C21="N","keine ISG-Meldung","BACS innert 24 h prüfen (Art. 74d, 74e ISG)"),"keine Pflicht; freiwillige Meldung möglich (Art. 73b ISG)"))</f>
        <v/>
      </c>
      <c r="H21" s="13" t="n"/>
      <c r="I21" s="11" t="n"/>
      <c r="J21" s="13" t="n"/>
      <c r="K21" s="20">
        <f>IF(AND(E21="J",H21&lt;&gt;""),H21+1,"")</f>
        <v/>
      </c>
      <c r="L21" s="21">
        <f>IF(A21="","",IF(J21&lt;&gt;"",EDATE(INT(J21),24),IF(H21&lt;&gt;"",EDATE(INT(H21),24),"")))</f>
        <v/>
      </c>
      <c r="M21" s="11" t="n"/>
    </row>
    <row r="22">
      <c r="A22" s="11" t="n"/>
      <c r="B22" s="11" t="n"/>
      <c r="C22" s="11" t="n"/>
      <c r="D22" s="11" t="n"/>
      <c r="E22" s="11" t="n"/>
      <c r="F22" s="16">
        <f>IF(A22="","",IF(B22="N","keine DSG-Meldung, Entscheid dokumentieren",IF(OR(B22="",C22="",D22=""),"Fragen beantworten",IF(C22="N","keine Verletzung festgestellt, dokumentieren",IF(D22="J","EDÖB so rasch als möglich melden (Art. 24 Abs. 1 DSG)",IF(D22="unklar","EDÖB melden empfohlen, im Zweifel nicht zuwarten","dokumentieren (Art. 15 Abs. 4 DSV), keine Meldung"))))))</f>
        <v/>
      </c>
      <c r="G22" s="19">
        <f>IF(A22="","",IF(E22="J",IF(C22="N","keine ISG-Meldung","BACS innert 24 h prüfen (Art. 74d, 74e ISG)"),"keine Pflicht; freiwillige Meldung möglich (Art. 73b ISG)"))</f>
        <v/>
      </c>
      <c r="H22" s="13" t="n"/>
      <c r="I22" s="11" t="n"/>
      <c r="J22" s="13" t="n"/>
      <c r="K22" s="20">
        <f>IF(AND(E22="J",H22&lt;&gt;""),H22+1,"")</f>
        <v/>
      </c>
      <c r="L22" s="21">
        <f>IF(A22="","",IF(J22&lt;&gt;"",EDATE(INT(J22),24),IF(H22&lt;&gt;"",EDATE(INT(H22),24),"")))</f>
        <v/>
      </c>
      <c r="M22" s="11" t="n"/>
    </row>
    <row r="23">
      <c r="A23" s="11" t="n"/>
      <c r="B23" s="11" t="n"/>
      <c r="C23" s="11" t="n"/>
      <c r="D23" s="11" t="n"/>
      <c r="E23" s="11" t="n"/>
      <c r="F23" s="16">
        <f>IF(A23="","",IF(B23="N","keine DSG-Meldung, Entscheid dokumentieren",IF(OR(B23="",C23="",D23=""),"Fragen beantworten",IF(C23="N","keine Verletzung festgestellt, dokumentieren",IF(D23="J","EDÖB so rasch als möglich melden (Art. 24 Abs. 1 DSG)",IF(D23="unklar","EDÖB melden empfohlen, im Zweifel nicht zuwarten","dokumentieren (Art. 15 Abs. 4 DSV), keine Meldung"))))))</f>
        <v/>
      </c>
      <c r="G23" s="19">
        <f>IF(A23="","",IF(E23="J",IF(C23="N","keine ISG-Meldung","BACS innert 24 h prüfen (Art. 74d, 74e ISG)"),"keine Pflicht; freiwillige Meldung möglich (Art. 73b ISG)"))</f>
        <v/>
      </c>
      <c r="H23" s="13" t="n"/>
      <c r="I23" s="11" t="n"/>
      <c r="J23" s="13" t="n"/>
      <c r="K23" s="20">
        <f>IF(AND(E23="J",H23&lt;&gt;""),H23+1,"")</f>
        <v/>
      </c>
      <c r="L23" s="21">
        <f>IF(A23="","",IF(J23&lt;&gt;"",EDATE(INT(J23),24),IF(H23&lt;&gt;"",EDATE(INT(H23),24),"")))</f>
        <v/>
      </c>
      <c r="M23" s="11" t="n"/>
    </row>
    <row r="24">
      <c r="A24" s="11" t="n"/>
      <c r="B24" s="11" t="n"/>
      <c r="C24" s="11" t="n"/>
      <c r="D24" s="11" t="n"/>
      <c r="E24" s="11" t="n"/>
      <c r="F24" s="16">
        <f>IF(A24="","",IF(B24="N","keine DSG-Meldung, Entscheid dokumentieren",IF(OR(B24="",C24="",D24=""),"Fragen beantworten",IF(C24="N","keine Verletzung festgestellt, dokumentieren",IF(D24="J","EDÖB so rasch als möglich melden (Art. 24 Abs. 1 DSG)",IF(D24="unklar","EDÖB melden empfohlen, im Zweifel nicht zuwarten","dokumentieren (Art. 15 Abs. 4 DSV), keine Meldung"))))))</f>
        <v/>
      </c>
      <c r="G24" s="19">
        <f>IF(A24="","",IF(E24="J",IF(C24="N","keine ISG-Meldung","BACS innert 24 h prüfen (Art. 74d, 74e ISG)"),"keine Pflicht; freiwillige Meldung möglich (Art. 73b ISG)"))</f>
        <v/>
      </c>
      <c r="H24" s="13" t="n"/>
      <c r="I24" s="11" t="n"/>
      <c r="J24" s="13" t="n"/>
      <c r="K24" s="20">
        <f>IF(AND(E24="J",H24&lt;&gt;""),H24+1,"")</f>
        <v/>
      </c>
      <c r="L24" s="21">
        <f>IF(A24="","",IF(J24&lt;&gt;"",EDATE(INT(J24),24),IF(H24&lt;&gt;"",EDATE(INT(H24),24),"")))</f>
        <v/>
      </c>
      <c r="M24" s="11" t="n"/>
    </row>
    <row r="25">
      <c r="A25" s="11" t="n"/>
      <c r="B25" s="11" t="n"/>
      <c r="C25" s="11" t="n"/>
      <c r="D25" s="11" t="n"/>
      <c r="E25" s="11" t="n"/>
      <c r="F25" s="16">
        <f>IF(A25="","",IF(B25="N","keine DSG-Meldung, Entscheid dokumentieren",IF(OR(B25="",C25="",D25=""),"Fragen beantworten",IF(C25="N","keine Verletzung festgestellt, dokumentieren",IF(D25="J","EDÖB so rasch als möglich melden (Art. 24 Abs. 1 DSG)",IF(D25="unklar","EDÖB melden empfohlen, im Zweifel nicht zuwarten","dokumentieren (Art. 15 Abs. 4 DSV), keine Meldung"))))))</f>
        <v/>
      </c>
      <c r="G25" s="19">
        <f>IF(A25="","",IF(E25="J",IF(C25="N","keine ISG-Meldung","BACS innert 24 h prüfen (Art. 74d, 74e ISG)"),"keine Pflicht; freiwillige Meldung möglich (Art. 73b ISG)"))</f>
        <v/>
      </c>
      <c r="H25" s="13" t="n"/>
      <c r="I25" s="11" t="n"/>
      <c r="J25" s="13" t="n"/>
      <c r="K25" s="20">
        <f>IF(AND(E25="J",H25&lt;&gt;""),H25+1,"")</f>
        <v/>
      </c>
      <c r="L25" s="21">
        <f>IF(A25="","",IF(J25&lt;&gt;"",EDATE(INT(J25),24),IF(H25&lt;&gt;"",EDATE(INT(H25),24),"")))</f>
        <v/>
      </c>
      <c r="M25" s="11" t="n"/>
    </row>
    <row r="26">
      <c r="A26" s="11" t="n"/>
      <c r="B26" s="11" t="n"/>
      <c r="C26" s="11" t="n"/>
      <c r="D26" s="11" t="n"/>
      <c r="E26" s="11" t="n"/>
      <c r="F26" s="16">
        <f>IF(A26="","",IF(B26="N","keine DSG-Meldung, Entscheid dokumentieren",IF(OR(B26="",C26="",D26=""),"Fragen beantworten",IF(C26="N","keine Verletzung festgestellt, dokumentieren",IF(D26="J","EDÖB so rasch als möglich melden (Art. 24 Abs. 1 DSG)",IF(D26="unklar","EDÖB melden empfohlen, im Zweifel nicht zuwarten","dokumentieren (Art. 15 Abs. 4 DSV), keine Meldung"))))))</f>
        <v/>
      </c>
      <c r="G26" s="19">
        <f>IF(A26="","",IF(E26="J",IF(C26="N","keine ISG-Meldung","BACS innert 24 h prüfen (Art. 74d, 74e ISG)"),"keine Pflicht; freiwillige Meldung möglich (Art. 73b ISG)"))</f>
        <v/>
      </c>
      <c r="H26" s="13" t="n"/>
      <c r="I26" s="11" t="n"/>
      <c r="J26" s="13" t="n"/>
      <c r="K26" s="20">
        <f>IF(AND(E26="J",H26&lt;&gt;""),H26+1,"")</f>
        <v/>
      </c>
      <c r="L26" s="21">
        <f>IF(A26="","",IF(J26&lt;&gt;"",EDATE(INT(J26),24),IF(H26&lt;&gt;"",EDATE(INT(H26),24),"")))</f>
        <v/>
      </c>
      <c r="M26" s="11" t="n"/>
    </row>
    <row r="27">
      <c r="A27" s="11" t="n"/>
      <c r="B27" s="11" t="n"/>
      <c r="C27" s="11" t="n"/>
      <c r="D27" s="11" t="n"/>
      <c r="E27" s="11" t="n"/>
      <c r="F27" s="16">
        <f>IF(A27="","",IF(B27="N","keine DSG-Meldung, Entscheid dokumentieren",IF(OR(B27="",C27="",D27=""),"Fragen beantworten",IF(C27="N","keine Verletzung festgestellt, dokumentieren",IF(D27="J","EDÖB so rasch als möglich melden (Art. 24 Abs. 1 DSG)",IF(D27="unklar","EDÖB melden empfohlen, im Zweifel nicht zuwarten","dokumentieren (Art. 15 Abs. 4 DSV), keine Meldung"))))))</f>
        <v/>
      </c>
      <c r="G27" s="19">
        <f>IF(A27="","",IF(E27="J",IF(C27="N","keine ISG-Meldung","BACS innert 24 h prüfen (Art. 74d, 74e ISG)"),"keine Pflicht; freiwillige Meldung möglich (Art. 73b ISG)"))</f>
        <v/>
      </c>
      <c r="H27" s="13" t="n"/>
      <c r="I27" s="11" t="n"/>
      <c r="J27" s="13" t="n"/>
      <c r="K27" s="20">
        <f>IF(AND(E27="J",H27&lt;&gt;""),H27+1,"")</f>
        <v/>
      </c>
      <c r="L27" s="21">
        <f>IF(A27="","",IF(J27&lt;&gt;"",EDATE(INT(J27),24),IF(H27&lt;&gt;"",EDATE(INT(H27),24),"")))</f>
        <v/>
      </c>
      <c r="M27" s="11" t="n"/>
    </row>
    <row r="28">
      <c r="A28" s="11" t="n"/>
      <c r="B28" s="11" t="n"/>
      <c r="C28" s="11" t="n"/>
      <c r="D28" s="11" t="n"/>
      <c r="E28" s="11" t="n"/>
      <c r="F28" s="16">
        <f>IF(A28="","",IF(B28="N","keine DSG-Meldung, Entscheid dokumentieren",IF(OR(B28="",C28="",D28=""),"Fragen beantworten",IF(C28="N","keine Verletzung festgestellt, dokumentieren",IF(D28="J","EDÖB so rasch als möglich melden (Art. 24 Abs. 1 DSG)",IF(D28="unklar","EDÖB melden empfohlen, im Zweifel nicht zuwarten","dokumentieren (Art. 15 Abs. 4 DSV), keine Meldung"))))))</f>
        <v/>
      </c>
      <c r="G28" s="19">
        <f>IF(A28="","",IF(E28="J",IF(C28="N","keine ISG-Meldung","BACS innert 24 h prüfen (Art. 74d, 74e ISG)"),"keine Pflicht; freiwillige Meldung möglich (Art. 73b ISG)"))</f>
        <v/>
      </c>
      <c r="H28" s="13" t="n"/>
      <c r="I28" s="11" t="n"/>
      <c r="J28" s="13" t="n"/>
      <c r="K28" s="20">
        <f>IF(AND(E28="J",H28&lt;&gt;""),H28+1,"")</f>
        <v/>
      </c>
      <c r="L28" s="21">
        <f>IF(A28="","",IF(J28&lt;&gt;"",EDATE(INT(J28),24),IF(H28&lt;&gt;"",EDATE(INT(H28),24),"")))</f>
        <v/>
      </c>
      <c r="M28" s="11" t="n"/>
    </row>
    <row r="29">
      <c r="A29" s="11" t="n"/>
      <c r="B29" s="11" t="n"/>
      <c r="C29" s="11" t="n"/>
      <c r="D29" s="11" t="n"/>
      <c r="E29" s="11" t="n"/>
      <c r="F29" s="16">
        <f>IF(A29="","",IF(B29="N","keine DSG-Meldung, Entscheid dokumentieren",IF(OR(B29="",C29="",D29=""),"Fragen beantworten",IF(C29="N","keine Verletzung festgestellt, dokumentieren",IF(D29="J","EDÖB so rasch als möglich melden (Art. 24 Abs. 1 DSG)",IF(D29="unklar","EDÖB melden empfohlen, im Zweifel nicht zuwarten","dokumentieren (Art. 15 Abs. 4 DSV), keine Meldung"))))))</f>
        <v/>
      </c>
      <c r="G29" s="19">
        <f>IF(A29="","",IF(E29="J",IF(C29="N","keine ISG-Meldung","BACS innert 24 h prüfen (Art. 74d, 74e ISG)"),"keine Pflicht; freiwillige Meldung möglich (Art. 73b ISG)"))</f>
        <v/>
      </c>
      <c r="H29" s="13" t="n"/>
      <c r="I29" s="11" t="n"/>
      <c r="J29" s="13" t="n"/>
      <c r="K29" s="20">
        <f>IF(AND(E29="J",H29&lt;&gt;""),H29+1,"")</f>
        <v/>
      </c>
      <c r="L29" s="21">
        <f>IF(A29="","",IF(J29&lt;&gt;"",EDATE(INT(J29),24),IF(H29&lt;&gt;"",EDATE(INT(H29),24),"")))</f>
        <v/>
      </c>
      <c r="M29" s="11" t="n"/>
    </row>
    <row r="30">
      <c r="A30" s="11" t="n"/>
      <c r="B30" s="11" t="n"/>
      <c r="C30" s="11" t="n"/>
      <c r="D30" s="11" t="n"/>
      <c r="E30" s="11" t="n"/>
      <c r="F30" s="16">
        <f>IF(A30="","",IF(B30="N","keine DSG-Meldung, Entscheid dokumentieren",IF(OR(B30="",C30="",D30=""),"Fragen beantworten",IF(C30="N","keine Verletzung festgestellt, dokumentieren",IF(D30="J","EDÖB so rasch als möglich melden (Art. 24 Abs. 1 DSG)",IF(D30="unklar","EDÖB melden empfohlen, im Zweifel nicht zuwarten","dokumentieren (Art. 15 Abs. 4 DSV), keine Meldung"))))))</f>
        <v/>
      </c>
      <c r="G30" s="19">
        <f>IF(A30="","",IF(E30="J",IF(C30="N","keine ISG-Meldung","BACS innert 24 h prüfen (Art. 74d, 74e ISG)"),"keine Pflicht; freiwillige Meldung möglich (Art. 73b ISG)"))</f>
        <v/>
      </c>
      <c r="H30" s="13" t="n"/>
      <c r="I30" s="11" t="n"/>
      <c r="J30" s="13" t="n"/>
      <c r="K30" s="20">
        <f>IF(AND(E30="J",H30&lt;&gt;""),H30+1,"")</f>
        <v/>
      </c>
      <c r="L30" s="21">
        <f>IF(A30="","",IF(J30&lt;&gt;"",EDATE(INT(J30),24),IF(H30&lt;&gt;"",EDATE(INT(H30),24),"")))</f>
        <v/>
      </c>
      <c r="M30" s="11" t="n"/>
    </row>
    <row r="33">
      <c r="A33" s="22" t="inlineStr">
        <is>
          <t>Inhalt der Meldung an den EDÖB (Art. 15 Abs. 1 DSV), Meldeportal DataBreach auf edoeb.admin.ch</t>
        </is>
      </c>
    </row>
    <row r="34" ht="20" customHeight="1">
      <c r="A34" s="14" t="inlineStr">
        <is>
          <t>Angabe</t>
        </is>
      </c>
      <c r="B34" s="14" t="inlineStr">
        <is>
          <t>bereit (J/N)</t>
        </is>
      </c>
      <c r="C34" s="14" t="inlineStr">
        <is>
          <t>Bemerkung</t>
        </is>
      </c>
    </row>
    <row r="35" ht="28" customHeight="1">
      <c r="A35" s="8" t="inlineStr">
        <is>
          <t>a. Art der Verletzung</t>
        </is>
      </c>
      <c r="B35" s="11" t="n"/>
      <c r="C35" s="11" t="n"/>
    </row>
    <row r="36" ht="28" customHeight="1">
      <c r="A36" s="8" t="inlineStr">
        <is>
          <t>b. soweit möglich Zeitpunkt und Dauer</t>
        </is>
      </c>
      <c r="B36" s="11" t="n"/>
      <c r="C36" s="11" t="n"/>
    </row>
    <row r="37" ht="28" customHeight="1">
      <c r="A37" s="8" t="inlineStr">
        <is>
          <t>c. soweit möglich Kategorien und ungefähre Anzahl der betroffenen Personendaten</t>
        </is>
      </c>
      <c r="B37" s="11" t="n"/>
      <c r="C37" s="11" t="n"/>
    </row>
    <row r="38" ht="28" customHeight="1">
      <c r="A38" s="8" t="inlineStr">
        <is>
          <t>d. soweit möglich Kategorien und ungefähre Anzahl der betroffenen Personen</t>
        </is>
      </c>
      <c r="B38" s="11" t="n"/>
      <c r="C38" s="11" t="n"/>
    </row>
    <row r="39" ht="28" customHeight="1">
      <c r="A39" s="8" t="inlineStr">
        <is>
          <t>e. Folgen, einschliesslich allfälliger Risiken, für die Betroffenen</t>
        </is>
      </c>
      <c r="B39" s="11" t="n"/>
      <c r="C39" s="11" t="n"/>
    </row>
    <row r="40" ht="28" customHeight="1">
      <c r="A40" s="8" t="inlineStr">
        <is>
          <t>f. getroffene oder vorgesehene Massnahmen, um den Mangel zu beheben und die Folgen zu mindern</t>
        </is>
      </c>
      <c r="B40" s="11" t="n"/>
      <c r="C40" s="11" t="n"/>
    </row>
    <row r="41" ht="28" customHeight="1">
      <c r="A41" s="8" t="inlineStr">
        <is>
          <t>g. Name und Kontaktdaten einer Ansprechperson</t>
        </is>
      </c>
      <c r="B41" s="11" t="n"/>
      <c r="C41" s="11" t="n"/>
    </row>
    <row r="42" ht="28" customHeight="1">
      <c r="A42" s="8" t="inlineStr">
        <is>
          <t>Fehlende Angaben so rasch als möglich nachliefern (Art. 15 Abs. 2 DSV)</t>
        </is>
      </c>
      <c r="B42" s="11" t="n"/>
      <c r="C42" s="1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9">
    <mergeCell ref="A40"/>
    <mergeCell ref="A35"/>
    <mergeCell ref="A39"/>
    <mergeCell ref="A38"/>
    <mergeCell ref="A3:M3"/>
    <mergeCell ref="A42"/>
    <mergeCell ref="A41"/>
    <mergeCell ref="A36"/>
    <mergeCell ref="A37"/>
  </mergeCells>
  <conditionalFormatting sqref="F6:F30">
    <cfRule type="expression" priority="1" dxfId="0">
      <formula>LEFT(F6,4)="EDÖB"</formula>
    </cfRule>
  </conditionalFormatting>
  <conditionalFormatting sqref="G6:G30">
    <cfRule type="expression" priority="2" dxfId="0">
      <formula>LEFT(G6,5)="BACS "</formula>
    </cfRule>
  </conditionalFormatting>
  <dataValidations count="7">
    <dataValidation sqref="A6:A30" showDropDown="0" showInputMessage="0" showErrorMessage="1" allowBlank="1" errorTitle="Ungültige Eingabe" error="Bitte einen Wert aus der Liste wählen." type="list">
      <formula1>=SysListe</formula1>
    </dataValidation>
    <dataValidation sqref="B6:B30" showDropDown="0" showInputMessage="0" showErrorMessage="1" allowBlank="1" errorTitle="Ungültige Eingabe" error="Bitte einen Wert aus der Liste wählen." type="list">
      <formula1>=L_JNunklar</formula1>
    </dataValidation>
    <dataValidation sqref="C6:C30" showDropDown="0" showInputMessage="1" showErrorMessage="1" allowBlank="1" errorTitle="Ungültige Eingabe" error="Bitte einen Wert aus der Liste wählen." promptTitle="Hinweis" prompt="Art. 5 lit. h DSG: Personendaten gehen verloren, werden gelöscht, vernichtet, verändert oder Unbefugten offengelegt oder zugänglich gemacht." type="list">
      <formula1>=L_JNunklar</formula1>
    </dataValidation>
    <dataValidation sqref="D6:D30" showDropDown="0" showInputMessage="1" showErrorMessage="1" allowBlank="1" errorTitle="Ungültige Eingabe" error="Bitte einen Wert aus der Liste wählen." promptTitle="Hinweis" prompt="EDÖB-Leitfaden: je sensibler die Daten, desto höher das Risiko; schwerwiegend sind z. B. Vorfälle, die Identitätsdiebstahl oder Kreditkartenbetrug ermöglichen." type="list">
      <formula1>=L_JNunklar</formula1>
    </dataValidation>
    <dataValidation sqref="E6:E30" showDropDown="0" showInputMessage="1" showErrorMessage="1" allowBlank="1" errorTitle="Ungültige Eingabe" error="Bitte einen Wert aus der Liste wählen." promptTitle="Hinweis" prompt="Art. 74b ISG, z. B. Behörden, Energie, Banken, Cloud-Anbieter. Die meisten KMU: N." type="list">
      <formula1>=L_JN</formula1>
    </dataValidation>
    <dataValidation sqref="I6:I30" showDropDown="0" showInputMessage="1" showErrorMessage="1" allowBlank="1" errorTitle="Ungültige Eingabe" error="Bitte einen Wert aus der Liste wählen." promptTitle="Hinweis" prompt="Art. 24 Abs. 4 DSG: wenn es zum Schutz der Betroffenen erforderlich ist oder der EDÖB es verlangt, z. B. wenn sie Passwörter ändern müssen." type="list">
      <formula1>=L_JN</formula1>
    </dataValidation>
    <dataValidation sqref="B35:B42" showDropDown="0" showInputMessage="0" showErrorMessage="1" allowBlank="1" errorTitle="Ungültige Eingabe" error="Bitte einen Wert aus der Liste wählen." type="list">
      <formula1>=L_JN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showGridLines="0" tabSelected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12" customWidth="1" min="3" max="3"/>
    <col width="14" customWidth="1" min="4" max="4"/>
    <col width="12" customWidth="1" min="5" max="5"/>
    <col width="24" customWidth="1" min="6" max="6"/>
    <col width="12" customWidth="1" min="7" max="7"/>
    <col width="12" customWidth="1" min="8" max="8"/>
    <col width="14" customWidth="1" min="9" max="9"/>
    <col width="12" customWidth="1" min="10" max="10"/>
    <col width="10" customWidth="1" min="11" max="11"/>
    <col width="18" customWidth="1" min="12" max="12"/>
    <col width="30" customWidth="1" min="13" max="13"/>
  </cols>
  <sheetData>
    <row r="1" ht="24" customHeight="1">
      <c r="A1" s="1" t="inlineStr">
        <is>
          <t>Rückfragen an SaaS-Anbieter und Hoster</t>
        </is>
      </c>
    </row>
    <row r="2">
      <c r="A2" s="2" t="inlineStr">
        <is>
          <t>Die fünf Fragen per E-Mail schicken, Antworten hier festhalten. Antworten als Beleg ablegen.</t>
        </is>
      </c>
    </row>
    <row r="5" ht="58" customHeight="1">
      <c r="A5" s="14" t="inlineStr">
        <is>
          <t>Anbieter / Dienst</t>
        </is>
      </c>
      <c r="B5" s="14" t="inlineStr">
        <is>
          <t>Daten beim Anbieter</t>
        </is>
      </c>
      <c r="C5" s="14" t="inlineStr">
        <is>
          <t>Angefragt am</t>
        </is>
      </c>
      <c r="D5" s="14" t="inlineStr">
        <is>
          <t>F1 korrigiert seit</t>
        </is>
      </c>
      <c r="E5" s="14" t="inlineStr">
        <is>
          <t>F2 Protokolle ab 17.10. geprüft</t>
        </is>
      </c>
      <c r="F5" s="14" t="inlineStr">
        <is>
          <t>F2 Ergebnis</t>
        </is>
      </c>
      <c r="G5" s="14" t="inlineStr">
        <is>
          <t>F3 Zugriff ausgeschlossen</t>
        </is>
      </c>
      <c r="H5" s="14" t="inlineStr">
        <is>
          <t>F4 Zugangsdaten erneuern</t>
        </is>
      </c>
      <c r="I5" s="14" t="inlineStr">
        <is>
          <t>F5 Meldung nach Art. 24 Abs. 3 DSG bestätigt</t>
        </is>
      </c>
      <c r="J5" s="14" t="inlineStr">
        <is>
          <t>Antwort erhalten am</t>
        </is>
      </c>
      <c r="K5" s="14" t="inlineStr">
        <is>
          <t>Tage ohne Antwort</t>
        </is>
      </c>
      <c r="L5" s="14" t="inlineStr">
        <is>
          <t>Status</t>
        </is>
      </c>
      <c r="M5" s="14" t="inlineStr">
        <is>
          <t>Bemerkung</t>
        </is>
      </c>
    </row>
    <row r="6">
      <c r="A6" s="11" t="inlineStr">
        <is>
          <t>Beispiel: Cloud-Buchhaltung</t>
        </is>
      </c>
      <c r="B6" s="11" t="inlineStr">
        <is>
          <t>Beispiel: Buchhaltung, Debitoren, Kreditoren, Lohn</t>
        </is>
      </c>
      <c r="C6" s="12" t="n">
        <v>46318</v>
      </c>
      <c r="D6" s="12" t="n">
        <v>46317</v>
      </c>
      <c r="E6" s="11" t="inlineStr">
        <is>
          <t>J</t>
        </is>
      </c>
      <c r="F6" s="11" t="inlineStr">
        <is>
          <t>Beispiel: keine Hinweise</t>
        </is>
      </c>
      <c r="G6" s="11" t="inlineStr">
        <is>
          <t>J</t>
        </is>
      </c>
      <c r="H6" s="11" t="inlineStr">
        <is>
          <t>N</t>
        </is>
      </c>
      <c r="I6" s="11" t="inlineStr">
        <is>
          <t>J</t>
        </is>
      </c>
      <c r="J6" s="12" t="n">
        <v>46321</v>
      </c>
      <c r="K6" s="17">
        <f>IF(AND(C6&lt;&gt;"",J6=""),TODAY()-C6,"")</f>
        <v/>
      </c>
      <c r="L6" s="16">
        <f>IF(A6="","",IF(J6="","Antwort ausstehend",IF(G6="N","KRITISCH: Meldung prüfen",IF(OR(D6="",E6&lt;&gt;"J",G6&lt;&gt;"J",I6&lt;&gt;"J"),"nachfassen",IF(H6="J","Zugangsdaten erneuern","erledigt")))))</f>
        <v/>
      </c>
      <c r="M6" s="11" t="n"/>
    </row>
    <row r="7">
      <c r="A7" s="11" t="inlineStr">
        <is>
          <t>Beispiel: Newsletter-Dienst</t>
        </is>
      </c>
      <c r="B7" s="11" t="inlineStr">
        <is>
          <t>Beispiel: E-Mail-Adressen Kunden</t>
        </is>
      </c>
      <c r="C7" s="12" t="n">
        <v>46318</v>
      </c>
      <c r="D7" s="12" t="n"/>
      <c r="E7" s="11" t="inlineStr">
        <is>
          <t>offen</t>
        </is>
      </c>
      <c r="F7" s="11" t="n"/>
      <c r="G7" s="11" t="inlineStr">
        <is>
          <t>offen</t>
        </is>
      </c>
      <c r="H7" s="11" t="inlineStr">
        <is>
          <t>offen</t>
        </is>
      </c>
      <c r="I7" s="11" t="inlineStr">
        <is>
          <t>offen</t>
        </is>
      </c>
      <c r="J7" s="12" t="n"/>
      <c r="K7" s="17">
        <f>IF(AND(C7&lt;&gt;"",J7=""),TODAY()-C7,"")</f>
        <v/>
      </c>
      <c r="L7" s="16">
        <f>IF(A7="","",IF(J7="","Antwort ausstehend",IF(G7="N","KRITISCH: Meldung prüfen",IF(OR(D7="",E7&lt;&gt;"J",G7&lt;&gt;"J",I7&lt;&gt;"J"),"nachfassen",IF(H7="J","Zugangsdaten erneuern","erledigt")))))</f>
        <v/>
      </c>
      <c r="M7" s="11" t="inlineStr">
        <is>
          <t>Beispiel: Erinnerung senden</t>
        </is>
      </c>
    </row>
    <row r="8">
      <c r="A8" s="11" t="n"/>
      <c r="B8" s="11" t="n"/>
      <c r="C8" s="12" t="n"/>
      <c r="D8" s="12" t="n"/>
      <c r="E8" s="11" t="n"/>
      <c r="F8" s="11" t="n"/>
      <c r="G8" s="11" t="n"/>
      <c r="H8" s="11" t="n"/>
      <c r="I8" s="11" t="n"/>
      <c r="J8" s="12" t="n"/>
      <c r="K8" s="17">
        <f>IF(AND(C8&lt;&gt;"",J8=""),TODAY()-C8,"")</f>
        <v/>
      </c>
      <c r="L8" s="16">
        <f>IF(A8="","",IF(J8="","Antwort ausstehend",IF(G8="N","KRITISCH: Meldung prüfen",IF(OR(D8="",E8&lt;&gt;"J",G8&lt;&gt;"J",I8&lt;&gt;"J"),"nachfassen",IF(H8="J","Zugangsdaten erneuern","erledigt")))))</f>
        <v/>
      </c>
      <c r="M8" s="11" t="n"/>
    </row>
    <row r="9">
      <c r="A9" s="11" t="n"/>
      <c r="B9" s="11" t="n"/>
      <c r="C9" s="12" t="n"/>
      <c r="D9" s="12" t="n"/>
      <c r="E9" s="11" t="n"/>
      <c r="F9" s="11" t="n"/>
      <c r="G9" s="11" t="n"/>
      <c r="H9" s="11" t="n"/>
      <c r="I9" s="11" t="n"/>
      <c r="J9" s="12" t="n"/>
      <c r="K9" s="17">
        <f>IF(AND(C9&lt;&gt;"",J9=""),TODAY()-C9,"")</f>
        <v/>
      </c>
      <c r="L9" s="16">
        <f>IF(A9="","",IF(J9="","Antwort ausstehend",IF(G9="N","KRITISCH: Meldung prüfen",IF(OR(D9="",E9&lt;&gt;"J",G9&lt;&gt;"J",I9&lt;&gt;"J"),"nachfassen",IF(H9="J","Zugangsdaten erneuern","erledigt")))))</f>
        <v/>
      </c>
      <c r="M9" s="11" t="n"/>
    </row>
    <row r="10">
      <c r="A10" s="11" t="n"/>
      <c r="B10" s="11" t="n"/>
      <c r="C10" s="12" t="n"/>
      <c r="D10" s="12" t="n"/>
      <c r="E10" s="11" t="n"/>
      <c r="F10" s="11" t="n"/>
      <c r="G10" s="11" t="n"/>
      <c r="H10" s="11" t="n"/>
      <c r="I10" s="11" t="n"/>
      <c r="J10" s="12" t="n"/>
      <c r="K10" s="17">
        <f>IF(AND(C10&lt;&gt;"",J10=""),TODAY()-C10,"")</f>
        <v/>
      </c>
      <c r="L10" s="16">
        <f>IF(A10="","",IF(J10="","Antwort ausstehend",IF(G10="N","KRITISCH: Meldung prüfen",IF(OR(D10="",E10&lt;&gt;"J",G10&lt;&gt;"J",I10&lt;&gt;"J"),"nachfassen",IF(H10="J","Zugangsdaten erneuern","erledigt")))))</f>
        <v/>
      </c>
      <c r="M10" s="11" t="n"/>
    </row>
    <row r="11">
      <c r="A11" s="11" t="n"/>
      <c r="B11" s="11" t="n"/>
      <c r="C11" s="12" t="n"/>
      <c r="D11" s="12" t="n"/>
      <c r="E11" s="11" t="n"/>
      <c r="F11" s="11" t="n"/>
      <c r="G11" s="11" t="n"/>
      <c r="H11" s="11" t="n"/>
      <c r="I11" s="11" t="n"/>
      <c r="J11" s="12" t="n"/>
      <c r="K11" s="17">
        <f>IF(AND(C11&lt;&gt;"",J11=""),TODAY()-C11,"")</f>
        <v/>
      </c>
      <c r="L11" s="16">
        <f>IF(A11="","",IF(J11="","Antwort ausstehend",IF(G11="N","KRITISCH: Meldung prüfen",IF(OR(D11="",E11&lt;&gt;"J",G11&lt;&gt;"J",I11&lt;&gt;"J"),"nachfassen",IF(H11="J","Zugangsdaten erneuern","erledigt")))))</f>
        <v/>
      </c>
      <c r="M11" s="11" t="n"/>
    </row>
    <row r="12">
      <c r="A12" s="11" t="n"/>
      <c r="B12" s="11" t="n"/>
      <c r="C12" s="12" t="n"/>
      <c r="D12" s="12" t="n"/>
      <c r="E12" s="11" t="n"/>
      <c r="F12" s="11" t="n"/>
      <c r="G12" s="11" t="n"/>
      <c r="H12" s="11" t="n"/>
      <c r="I12" s="11" t="n"/>
      <c r="J12" s="12" t="n"/>
      <c r="K12" s="17">
        <f>IF(AND(C12&lt;&gt;"",J12=""),TODAY()-C12,"")</f>
        <v/>
      </c>
      <c r="L12" s="16">
        <f>IF(A12="","",IF(J12="","Antwort ausstehend",IF(G12="N","KRITISCH: Meldung prüfen",IF(OR(D12="",E12&lt;&gt;"J",G12&lt;&gt;"J",I12&lt;&gt;"J"),"nachfassen",IF(H12="J","Zugangsdaten erneuern","erledigt")))))</f>
        <v/>
      </c>
      <c r="M12" s="11" t="n"/>
    </row>
    <row r="13">
      <c r="A13" s="11" t="n"/>
      <c r="B13" s="11" t="n"/>
      <c r="C13" s="12" t="n"/>
      <c r="D13" s="12" t="n"/>
      <c r="E13" s="11" t="n"/>
      <c r="F13" s="11" t="n"/>
      <c r="G13" s="11" t="n"/>
      <c r="H13" s="11" t="n"/>
      <c r="I13" s="11" t="n"/>
      <c r="J13" s="12" t="n"/>
      <c r="K13" s="17">
        <f>IF(AND(C13&lt;&gt;"",J13=""),TODAY()-C13,"")</f>
        <v/>
      </c>
      <c r="L13" s="16">
        <f>IF(A13="","",IF(J13="","Antwort ausstehend",IF(G13="N","KRITISCH: Meldung prüfen",IF(OR(D13="",E13&lt;&gt;"J",G13&lt;&gt;"J",I13&lt;&gt;"J"),"nachfassen",IF(H13="J","Zugangsdaten erneuern","erledigt")))))</f>
        <v/>
      </c>
      <c r="M13" s="11" t="n"/>
    </row>
    <row r="14">
      <c r="A14" s="11" t="n"/>
      <c r="B14" s="11" t="n"/>
      <c r="C14" s="12" t="n"/>
      <c r="D14" s="12" t="n"/>
      <c r="E14" s="11" t="n"/>
      <c r="F14" s="11" t="n"/>
      <c r="G14" s="11" t="n"/>
      <c r="H14" s="11" t="n"/>
      <c r="I14" s="11" t="n"/>
      <c r="J14" s="12" t="n"/>
      <c r="K14" s="17">
        <f>IF(AND(C14&lt;&gt;"",J14=""),TODAY()-C14,"")</f>
        <v/>
      </c>
      <c r="L14" s="16">
        <f>IF(A14="","",IF(J14="","Antwort ausstehend",IF(G14="N","KRITISCH: Meldung prüfen",IF(OR(D14="",E14&lt;&gt;"J",G14&lt;&gt;"J",I14&lt;&gt;"J"),"nachfassen",IF(H14="J","Zugangsdaten erneuern","erledigt")))))</f>
        <v/>
      </c>
      <c r="M14" s="11" t="n"/>
    </row>
    <row r="15">
      <c r="A15" s="11" t="n"/>
      <c r="B15" s="11" t="n"/>
      <c r="C15" s="12" t="n"/>
      <c r="D15" s="12" t="n"/>
      <c r="E15" s="11" t="n"/>
      <c r="F15" s="11" t="n"/>
      <c r="G15" s="11" t="n"/>
      <c r="H15" s="11" t="n"/>
      <c r="I15" s="11" t="n"/>
      <c r="J15" s="12" t="n"/>
      <c r="K15" s="17">
        <f>IF(AND(C15&lt;&gt;"",J15=""),TODAY()-C15,"")</f>
        <v/>
      </c>
      <c r="L15" s="16">
        <f>IF(A15="","",IF(J15="","Antwort ausstehend",IF(G15="N","KRITISCH: Meldung prüfen",IF(OR(D15="",E15&lt;&gt;"J",G15&lt;&gt;"J",I15&lt;&gt;"J"),"nachfassen",IF(H15="J","Zugangsdaten erneuern","erledigt")))))</f>
        <v/>
      </c>
      <c r="M15" s="11" t="n"/>
    </row>
    <row r="16">
      <c r="A16" s="11" t="n"/>
      <c r="B16" s="11" t="n"/>
      <c r="C16" s="12" t="n"/>
      <c r="D16" s="12" t="n"/>
      <c r="E16" s="11" t="n"/>
      <c r="F16" s="11" t="n"/>
      <c r="G16" s="11" t="n"/>
      <c r="H16" s="11" t="n"/>
      <c r="I16" s="11" t="n"/>
      <c r="J16" s="12" t="n"/>
      <c r="K16" s="17">
        <f>IF(AND(C16&lt;&gt;"",J16=""),TODAY()-C16,"")</f>
        <v/>
      </c>
      <c r="L16" s="16">
        <f>IF(A16="","",IF(J16="","Antwort ausstehend",IF(G16="N","KRITISCH: Meldung prüfen",IF(OR(D16="",E16&lt;&gt;"J",G16&lt;&gt;"J",I16&lt;&gt;"J"),"nachfassen",IF(H16="J","Zugangsdaten erneuern","erledigt")))))</f>
        <v/>
      </c>
      <c r="M16" s="11" t="n"/>
    </row>
    <row r="17">
      <c r="A17" s="11" t="n"/>
      <c r="B17" s="11" t="n"/>
      <c r="C17" s="12" t="n"/>
      <c r="D17" s="12" t="n"/>
      <c r="E17" s="11" t="n"/>
      <c r="F17" s="11" t="n"/>
      <c r="G17" s="11" t="n"/>
      <c r="H17" s="11" t="n"/>
      <c r="I17" s="11" t="n"/>
      <c r="J17" s="12" t="n"/>
      <c r="K17" s="17">
        <f>IF(AND(C17&lt;&gt;"",J17=""),TODAY()-C17,"")</f>
        <v/>
      </c>
      <c r="L17" s="16">
        <f>IF(A17="","",IF(J17="","Antwort ausstehend",IF(G17="N","KRITISCH: Meldung prüfen",IF(OR(D17="",E17&lt;&gt;"J",G17&lt;&gt;"J",I17&lt;&gt;"J"),"nachfassen",IF(H17="J","Zugangsdaten erneuern","erledigt")))))</f>
        <v/>
      </c>
      <c r="M17" s="11" t="n"/>
    </row>
    <row r="18">
      <c r="A18" s="11" t="n"/>
      <c r="B18" s="11" t="n"/>
      <c r="C18" s="12" t="n"/>
      <c r="D18" s="12" t="n"/>
      <c r="E18" s="11" t="n"/>
      <c r="F18" s="11" t="n"/>
      <c r="G18" s="11" t="n"/>
      <c r="H18" s="11" t="n"/>
      <c r="I18" s="11" t="n"/>
      <c r="J18" s="12" t="n"/>
      <c r="K18" s="17">
        <f>IF(AND(C18&lt;&gt;"",J18=""),TODAY()-C18,"")</f>
        <v/>
      </c>
      <c r="L18" s="16">
        <f>IF(A18="","",IF(J18="","Antwort ausstehend",IF(G18="N","KRITISCH: Meldung prüfen",IF(OR(D18="",E18&lt;&gt;"J",G18&lt;&gt;"J",I18&lt;&gt;"J"),"nachfassen",IF(H18="J","Zugangsdaten erneuern","erledigt")))))</f>
        <v/>
      </c>
      <c r="M18" s="11" t="n"/>
    </row>
    <row r="19">
      <c r="A19" s="11" t="n"/>
      <c r="B19" s="11" t="n"/>
      <c r="C19" s="12" t="n"/>
      <c r="D19" s="12" t="n"/>
      <c r="E19" s="11" t="n"/>
      <c r="F19" s="11" t="n"/>
      <c r="G19" s="11" t="n"/>
      <c r="H19" s="11" t="n"/>
      <c r="I19" s="11" t="n"/>
      <c r="J19" s="12" t="n"/>
      <c r="K19" s="17">
        <f>IF(AND(C19&lt;&gt;"",J19=""),TODAY()-C19,"")</f>
        <v/>
      </c>
      <c r="L19" s="16">
        <f>IF(A19="","",IF(J19="","Antwort ausstehend",IF(G19="N","KRITISCH: Meldung prüfen",IF(OR(D19="",E19&lt;&gt;"J",G19&lt;&gt;"J",I19&lt;&gt;"J"),"nachfassen",IF(H19="J","Zugangsdaten erneuern","erledigt")))))</f>
        <v/>
      </c>
      <c r="M19" s="11" t="n"/>
    </row>
    <row r="20">
      <c r="A20" s="11" t="n"/>
      <c r="B20" s="11" t="n"/>
      <c r="C20" s="12" t="n"/>
      <c r="D20" s="12" t="n"/>
      <c r="E20" s="11" t="n"/>
      <c r="F20" s="11" t="n"/>
      <c r="G20" s="11" t="n"/>
      <c r="H20" s="11" t="n"/>
      <c r="I20" s="11" t="n"/>
      <c r="J20" s="12" t="n"/>
      <c r="K20" s="17">
        <f>IF(AND(C20&lt;&gt;"",J20=""),TODAY()-C20,"")</f>
        <v/>
      </c>
      <c r="L20" s="16">
        <f>IF(A20="","",IF(J20="","Antwort ausstehend",IF(G20="N","KRITISCH: Meldung prüfen",IF(OR(D20="",E20&lt;&gt;"J",G20&lt;&gt;"J",I20&lt;&gt;"J"),"nachfassen",IF(H20="J","Zugangsdaten erneuern","erledigt")))))</f>
        <v/>
      </c>
      <c r="M20" s="11" t="n"/>
    </row>
    <row r="21">
      <c r="A21" s="11" t="n"/>
      <c r="B21" s="11" t="n"/>
      <c r="C21" s="12" t="n"/>
      <c r="D21" s="12" t="n"/>
      <c r="E21" s="11" t="n"/>
      <c r="F21" s="11" t="n"/>
      <c r="G21" s="11" t="n"/>
      <c r="H21" s="11" t="n"/>
      <c r="I21" s="11" t="n"/>
      <c r="J21" s="12" t="n"/>
      <c r="K21" s="17">
        <f>IF(AND(C21&lt;&gt;"",J21=""),TODAY()-C21,"")</f>
        <v/>
      </c>
      <c r="L21" s="16">
        <f>IF(A21="","",IF(J21="","Antwort ausstehend",IF(G21="N","KRITISCH: Meldung prüfen",IF(OR(D21="",E21&lt;&gt;"J",G21&lt;&gt;"J",I21&lt;&gt;"J"),"nachfassen",IF(H21="J","Zugangsdaten erneuern","erledigt")))))</f>
        <v/>
      </c>
      <c r="M21" s="11" t="n"/>
    </row>
    <row r="22">
      <c r="A22" s="11" t="n"/>
      <c r="B22" s="11" t="n"/>
      <c r="C22" s="12" t="n"/>
      <c r="D22" s="12" t="n"/>
      <c r="E22" s="11" t="n"/>
      <c r="F22" s="11" t="n"/>
      <c r="G22" s="11" t="n"/>
      <c r="H22" s="11" t="n"/>
      <c r="I22" s="11" t="n"/>
      <c r="J22" s="12" t="n"/>
      <c r="K22" s="17">
        <f>IF(AND(C22&lt;&gt;"",J22=""),TODAY()-C22,"")</f>
        <v/>
      </c>
      <c r="L22" s="16">
        <f>IF(A22="","",IF(J22="","Antwort ausstehend",IF(G22="N","KRITISCH: Meldung prüfen",IF(OR(D22="",E22&lt;&gt;"J",G22&lt;&gt;"J",I22&lt;&gt;"J"),"nachfassen",IF(H22="J","Zugangsdaten erneuern","erledigt")))))</f>
        <v/>
      </c>
      <c r="M22" s="11" t="n"/>
    </row>
    <row r="23">
      <c r="A23" s="11" t="n"/>
      <c r="B23" s="11" t="n"/>
      <c r="C23" s="12" t="n"/>
      <c r="D23" s="12" t="n"/>
      <c r="E23" s="11" t="n"/>
      <c r="F23" s="11" t="n"/>
      <c r="G23" s="11" t="n"/>
      <c r="H23" s="11" t="n"/>
      <c r="I23" s="11" t="n"/>
      <c r="J23" s="12" t="n"/>
      <c r="K23" s="17">
        <f>IF(AND(C23&lt;&gt;"",J23=""),TODAY()-C23,"")</f>
        <v/>
      </c>
      <c r="L23" s="16">
        <f>IF(A23="","",IF(J23="","Antwort ausstehend",IF(G23="N","KRITISCH: Meldung prüfen",IF(OR(D23="",E23&lt;&gt;"J",G23&lt;&gt;"J",I23&lt;&gt;"J"),"nachfassen",IF(H23="J","Zugangsdaten erneuern","erledigt")))))</f>
        <v/>
      </c>
      <c r="M23" s="11" t="n"/>
    </row>
    <row r="24">
      <c r="A24" s="11" t="n"/>
      <c r="B24" s="11" t="n"/>
      <c r="C24" s="12" t="n"/>
      <c r="D24" s="12" t="n"/>
      <c r="E24" s="11" t="n"/>
      <c r="F24" s="11" t="n"/>
      <c r="G24" s="11" t="n"/>
      <c r="H24" s="11" t="n"/>
      <c r="I24" s="11" t="n"/>
      <c r="J24" s="12" t="n"/>
      <c r="K24" s="17">
        <f>IF(AND(C24&lt;&gt;"",J24=""),TODAY()-C24,"")</f>
        <v/>
      </c>
      <c r="L24" s="16">
        <f>IF(A24="","",IF(J24="","Antwort ausstehend",IF(G24="N","KRITISCH: Meldung prüfen",IF(OR(D24="",E24&lt;&gt;"J",G24&lt;&gt;"J",I24&lt;&gt;"J"),"nachfassen",IF(H24="J","Zugangsdaten erneuern","erledigt")))))</f>
        <v/>
      </c>
      <c r="M24" s="11" t="n"/>
    </row>
    <row r="25">
      <c r="A25" s="11" t="n"/>
      <c r="B25" s="11" t="n"/>
      <c r="C25" s="12" t="n"/>
      <c r="D25" s="12" t="n"/>
      <c r="E25" s="11" t="n"/>
      <c r="F25" s="11" t="n"/>
      <c r="G25" s="11" t="n"/>
      <c r="H25" s="11" t="n"/>
      <c r="I25" s="11" t="n"/>
      <c r="J25" s="12" t="n"/>
      <c r="K25" s="17">
        <f>IF(AND(C25&lt;&gt;"",J25=""),TODAY()-C25,"")</f>
        <v/>
      </c>
      <c r="L25" s="16">
        <f>IF(A25="","",IF(J25="","Antwort ausstehend",IF(G25="N","KRITISCH: Meldung prüfen",IF(OR(D25="",E25&lt;&gt;"J",G25&lt;&gt;"J",I25&lt;&gt;"J"),"nachfassen",IF(H25="J","Zugangsdaten erneuern","erledigt")))))</f>
        <v/>
      </c>
      <c r="M25" s="11" t="n"/>
    </row>
    <row r="26">
      <c r="A26" s="11" t="n"/>
      <c r="B26" s="11" t="n"/>
      <c r="C26" s="12" t="n"/>
      <c r="D26" s="12" t="n"/>
      <c r="E26" s="11" t="n"/>
      <c r="F26" s="11" t="n"/>
      <c r="G26" s="11" t="n"/>
      <c r="H26" s="11" t="n"/>
      <c r="I26" s="11" t="n"/>
      <c r="J26" s="12" t="n"/>
      <c r="K26" s="17">
        <f>IF(AND(C26&lt;&gt;"",J26=""),TODAY()-C26,"")</f>
        <v/>
      </c>
      <c r="L26" s="16">
        <f>IF(A26="","",IF(J26="","Antwort ausstehend",IF(G26="N","KRITISCH: Meldung prüfen",IF(OR(D26="",E26&lt;&gt;"J",G26&lt;&gt;"J",I26&lt;&gt;"J"),"nachfassen",IF(H26="J","Zugangsdaten erneuern","erledigt")))))</f>
        <v/>
      </c>
      <c r="M26" s="11" t="n"/>
    </row>
    <row r="27">
      <c r="A27" s="11" t="n"/>
      <c r="B27" s="11" t="n"/>
      <c r="C27" s="12" t="n"/>
      <c r="D27" s="12" t="n"/>
      <c r="E27" s="11" t="n"/>
      <c r="F27" s="11" t="n"/>
      <c r="G27" s="11" t="n"/>
      <c r="H27" s="11" t="n"/>
      <c r="I27" s="11" t="n"/>
      <c r="J27" s="12" t="n"/>
      <c r="K27" s="17">
        <f>IF(AND(C27&lt;&gt;"",J27=""),TODAY()-C27,"")</f>
        <v/>
      </c>
      <c r="L27" s="16">
        <f>IF(A27="","",IF(J27="","Antwort ausstehend",IF(G27="N","KRITISCH: Meldung prüfen",IF(OR(D27="",E27&lt;&gt;"J",G27&lt;&gt;"J",I27&lt;&gt;"J"),"nachfassen",IF(H27="J","Zugangsdaten erneuern","erledigt")))))</f>
        <v/>
      </c>
      <c r="M27" s="11" t="n"/>
    </row>
    <row r="28">
      <c r="A28" s="11" t="n"/>
      <c r="B28" s="11" t="n"/>
      <c r="C28" s="12" t="n"/>
      <c r="D28" s="12" t="n"/>
      <c r="E28" s="11" t="n"/>
      <c r="F28" s="11" t="n"/>
      <c r="G28" s="11" t="n"/>
      <c r="H28" s="11" t="n"/>
      <c r="I28" s="11" t="n"/>
      <c r="J28" s="12" t="n"/>
      <c r="K28" s="17">
        <f>IF(AND(C28&lt;&gt;"",J28=""),TODAY()-C28,"")</f>
        <v/>
      </c>
      <c r="L28" s="16">
        <f>IF(A28="","",IF(J28="","Antwort ausstehend",IF(G28="N","KRITISCH: Meldung prüfen",IF(OR(D28="",E28&lt;&gt;"J",G28&lt;&gt;"J",I28&lt;&gt;"J"),"nachfassen",IF(H28="J","Zugangsdaten erneuern","erledigt")))))</f>
        <v/>
      </c>
      <c r="M28" s="11" t="n"/>
    </row>
    <row r="29">
      <c r="A29" s="11" t="n"/>
      <c r="B29" s="11" t="n"/>
      <c r="C29" s="12" t="n"/>
      <c r="D29" s="12" t="n"/>
      <c r="E29" s="11" t="n"/>
      <c r="F29" s="11" t="n"/>
      <c r="G29" s="11" t="n"/>
      <c r="H29" s="11" t="n"/>
      <c r="I29" s="11" t="n"/>
      <c r="J29" s="12" t="n"/>
      <c r="K29" s="17">
        <f>IF(AND(C29&lt;&gt;"",J29=""),TODAY()-C29,"")</f>
        <v/>
      </c>
      <c r="L29" s="16">
        <f>IF(A29="","",IF(J29="","Antwort ausstehend",IF(G29="N","KRITISCH: Meldung prüfen",IF(OR(D29="",E29&lt;&gt;"J",G29&lt;&gt;"J",I29&lt;&gt;"J"),"nachfassen",IF(H29="J","Zugangsdaten erneuern","erledigt")))))</f>
        <v/>
      </c>
      <c r="M29" s="11" t="n"/>
    </row>
    <row r="30">
      <c r="A30" s="11" t="n"/>
      <c r="B30" s="11" t="n"/>
      <c r="C30" s="12" t="n"/>
      <c r="D30" s="12" t="n"/>
      <c r="E30" s="11" t="n"/>
      <c r="F30" s="11" t="n"/>
      <c r="G30" s="11" t="n"/>
      <c r="H30" s="11" t="n"/>
      <c r="I30" s="11" t="n"/>
      <c r="J30" s="12" t="n"/>
      <c r="K30" s="17">
        <f>IF(AND(C30&lt;&gt;"",J30=""),TODAY()-C30,"")</f>
        <v/>
      </c>
      <c r="L30" s="16">
        <f>IF(A30="","",IF(J30="","Antwort ausstehend",IF(G30="N","KRITISCH: Meldung prüfen",IF(OR(D30="",E30&lt;&gt;"J",G30&lt;&gt;"J",I30&lt;&gt;"J"),"nachfassen",IF(H30="J","Zugangsdaten erneuern","erledigt")))))</f>
        <v/>
      </c>
      <c r="M30" s="11" t="n"/>
    </row>
    <row r="33">
      <c r="A33" s="22" t="inlineStr">
        <is>
          <t>Textbaustein für die E-Mail an den Anbieter</t>
        </is>
      </c>
    </row>
    <row r="34" ht="18" customHeight="1">
      <c r="A34" s="4" t="inlineStr">
        <is>
          <t>Betreff: PHP-Lücken CVE-2026-109618 und CVE-2026-109619: Bitte um Bestätigung</t>
        </is>
      </c>
    </row>
    <row r="35" ht="18" customHeight="1">
      <c r="A35" s="4" t="inlineStr">
        <is>
          <t>Wir nutzen Ihren Dienst für &lt;Zweck&gt;. Im Rahmen unserer Nachsorge bitten wir Sie um schriftliche Antworten auf folgende Fragen:</t>
        </is>
      </c>
    </row>
    <row r="36" ht="18" customHeight="1">
      <c r="A36" s="4" t="inlineStr">
        <is>
          <t>1. Seit wann läuft Ihre Plattform mit einer korrigierten PHP-Version oder einem bestätigten Backport?</t>
        </is>
      </c>
    </row>
    <row r="37" ht="18" customHeight="1">
      <c r="A37" s="4" t="inlineStr">
        <is>
          <t>2. Haben Sie die Protokolle ab dem 17. Oktober 2026 geprüft, mit welchem Ergebnis?</t>
        </is>
      </c>
    </row>
    <row r="38" ht="18" customHeight="1">
      <c r="A38" s="4" t="inlineStr">
        <is>
          <t>3. Können Sie einen unbefugten Zugriff auf unsere Daten ausschliessen?</t>
        </is>
      </c>
    </row>
    <row r="39" ht="18" customHeight="1">
      <c r="A39" s="4" t="inlineStr">
        <is>
          <t>4. Sollen wir Passwörter, API-Token oder Schnittstellenschlüssel erneuern?</t>
        </is>
      </c>
    </row>
    <row r="40" ht="18" customHeight="1">
      <c r="A40" s="4" t="inlineStr">
        <is>
          <t>5. Bestätigen Sie, dass Sie uns eine Verletzung der Datensicherheit nach Art. 24 Abs. 3 DSG melden würden?</t>
        </is>
      </c>
    </row>
    <row r="41" ht="18" customHeight="1">
      <c r="A41" s="4" t="inlineStr">
        <is>
          <t>Bitte antworten Sie bis &lt;Datum&gt;. Besten Dank.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8">
    <mergeCell ref="A41:I41"/>
    <mergeCell ref="A37:I37"/>
    <mergeCell ref="A36:I36"/>
    <mergeCell ref="A40:I40"/>
    <mergeCell ref="A39:I39"/>
    <mergeCell ref="A34:I34"/>
    <mergeCell ref="A35:I35"/>
    <mergeCell ref="A38:I38"/>
  </mergeCells>
  <conditionalFormatting sqref="L6:L30">
    <cfRule type="expression" priority="1" dxfId="0">
      <formula>OR(LEFT(L6,8)="KRITISCH",L6="nachfassen")</formula>
    </cfRule>
    <cfRule type="expression" priority="2" dxfId="1">
      <formula>L6="erledigt"</formula>
    </cfRule>
  </conditionalFormatting>
  <conditionalFormatting sqref="K6:K30">
    <cfRule type="expression" priority="3" dxfId="0">
      <formula>AND(ISNUMBER(K6),K6&gt;5)</formula>
    </cfRule>
  </conditionalFormatting>
  <dataValidations count="5">
    <dataValidation sqref="E6:E30" showDropDown="0" showInputMessage="0" showErrorMessage="1" allowBlank="1" errorTitle="Ungültige Eingabe" error="Bitte einen Wert aus der Liste wählen." type="list">
      <formula1>=L_JNoffen</formula1>
    </dataValidation>
    <dataValidation sqref="G6:G30" showDropDown="0" showInputMessage="0" showErrorMessage="1" allowBlank="1" errorTitle="Ungültige Eingabe" error="Bitte einen Wert aus der Liste wählen." type="list">
      <formula1>=L_JNoffen</formula1>
    </dataValidation>
    <dataValidation sqref="H6:H30" showDropDown="0" showInputMessage="0" showErrorMessage="1" allowBlank="1" errorTitle="Ungültige Eingabe" error="Bitte einen Wert aus der Liste wählen." type="list">
      <formula1>=L_JNoffen</formula1>
    </dataValidation>
    <dataValidation sqref="I6:I30" showDropDown="0" showInputMessage="0" showErrorMessage="1" allowBlank="1" errorTitle="Ungültige Eingabe" error="Bitte einen Wert aus der Liste wählen." type="list">
      <formula1>=L_JNoffen</formula1>
    </dataValidation>
    <dataValidation sqref="C6:D30" showDropDown="0" showInputMessage="0" showErrorMessage="1" allowBlank="1" errorTitle="Ungültige Eingabe" error="Bitte ein Datum eintragen." type="date" operator="greaterThan">
      <formula1>DATE(2026,1,1)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showGridLines="0" tabSelected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26" customWidth="1" min="4" max="4"/>
    <col width="12" customWidth="1" min="5" max="5"/>
    <col width="14" customWidth="1" min="6" max="6"/>
    <col width="30" customWidth="1" min="7" max="7"/>
  </cols>
  <sheetData>
    <row r="1" ht="24" customHeight="1">
      <c r="A1" s="1" t="inlineStr">
        <is>
          <t>Notfallplan «Buchhaltung offline»</t>
        </is>
      </c>
    </row>
    <row r="2">
      <c r="A2" s="2" t="inlineStr">
        <is>
          <t>Für einen Arbeitstag oder länger ohne Buchhaltungs- oder ERP-Software. Vor dem Ernstfall ausfüllen und freigeben.</t>
        </is>
      </c>
    </row>
    <row r="4">
      <c r="A4" s="22" t="inlineStr">
        <is>
          <t>1. Geltungsbereich und Auslöser</t>
        </is>
      </c>
    </row>
    <row r="5">
      <c r="A5" s="10" t="inlineStr">
        <is>
          <t>Betroffenes System</t>
        </is>
      </c>
      <c r="B5" s="11" t="inlineStr">
        <is>
          <t>Beispiel: Cloud-Buchhaltung</t>
        </is>
      </c>
      <c r="C5" s="23" t="n"/>
      <c r="D5" s="24" t="n"/>
    </row>
    <row r="6">
      <c r="A6" s="10" t="inlineStr">
        <is>
          <t>Statusseite des Anbieters (abonniert)</t>
        </is>
      </c>
      <c r="B6" s="11" t="inlineStr">
        <is>
          <t>Beispiel: status.anbieter.ch</t>
        </is>
      </c>
      <c r="C6" s="23" t="n"/>
      <c r="D6" s="24" t="n"/>
    </row>
    <row r="7">
      <c r="A7" s="10" t="inlineStr">
        <is>
          <t>Notbetrieb ab Ausfall von Stunden</t>
        </is>
      </c>
      <c r="B7" s="25" t="n">
        <v>2</v>
      </c>
      <c r="C7" s="23" t="n"/>
      <c r="D7" s="24" t="n"/>
      <c r="E7" s="5" t="inlineStr">
        <is>
          <t>Schwelle der Redaktion als Beispiel; selbst festlegen.</t>
        </is>
      </c>
    </row>
    <row r="8">
      <c r="A8" s="10" t="inlineStr">
        <is>
          <t>Entscheid durch</t>
        </is>
      </c>
      <c r="B8" s="11" t="inlineStr">
        <is>
          <t>Beispiel: Leitung Finanzen</t>
        </is>
      </c>
      <c r="C8" s="23" t="n"/>
      <c r="D8" s="24" t="n"/>
    </row>
    <row r="9">
      <c r="A9" s="10" t="inlineStr">
        <is>
          <t>Stellvertretung</t>
        </is>
      </c>
      <c r="B9" s="11" t="inlineStr">
        <is>
          <t>Beispiel: Geschäftsführung</t>
        </is>
      </c>
      <c r="C9" s="23" t="n"/>
      <c r="D9" s="24" t="n"/>
    </row>
    <row r="10">
      <c r="A10" s="10" t="inlineStr">
        <is>
          <t>Reservierter Nummernbereich Ersatzrechnungen</t>
        </is>
      </c>
      <c r="B10" s="11" t="inlineStr">
        <is>
          <t>Beispiel: 9001 bis 9099</t>
        </is>
      </c>
      <c r="C10" s="23" t="n"/>
      <c r="D10" s="24" t="n"/>
    </row>
    <row r="11">
      <c r="A11" s="10" t="inlineStr">
        <is>
          <t>Plan freigegeben am / durch</t>
        </is>
      </c>
      <c r="B11" s="11" t="inlineStr">
        <is>
          <t>Beispiel: 30.10.2026, Geschäftsführung</t>
        </is>
      </c>
      <c r="C11" s="23" t="n"/>
      <c r="D11" s="24" t="n"/>
    </row>
    <row r="13">
      <c r="A13" s="22" t="inlineStr">
        <is>
          <t>2. Rollen und Kontakte</t>
        </is>
      </c>
    </row>
    <row r="14" ht="20" customHeight="1">
      <c r="A14" s="14" t="inlineStr">
        <is>
          <t>Rolle</t>
        </is>
      </c>
      <c r="B14" s="14" t="inlineStr">
        <is>
          <t>Name</t>
        </is>
      </c>
      <c r="C14" s="14" t="inlineStr">
        <is>
          <t>Telefon</t>
        </is>
      </c>
      <c r="D14" s="14" t="inlineStr">
        <is>
          <t>E-Mail</t>
        </is>
      </c>
      <c r="E14" s="14" t="inlineStr"/>
      <c r="F14" s="14" t="inlineStr"/>
      <c r="G14" s="14" t="inlineStr">
        <is>
          <t>Bemerkung</t>
        </is>
      </c>
    </row>
    <row r="15">
      <c r="A15" s="8" t="inlineStr">
        <is>
          <t>Leitung Notbetrieb</t>
        </is>
      </c>
      <c r="B15" s="11" t="inlineStr">
        <is>
          <t>Beispiel</t>
        </is>
      </c>
      <c r="C15" s="11" t="n"/>
      <c r="D15" s="11" t="n"/>
      <c r="G15" s="11" t="n"/>
    </row>
    <row r="16">
      <c r="A16" s="8" t="inlineStr">
        <is>
          <t>IT oder Dienstleister</t>
        </is>
      </c>
      <c r="B16" s="11" t="n"/>
      <c r="C16" s="11" t="n"/>
      <c r="D16" s="11" t="n"/>
      <c r="G16" s="11" t="n"/>
    </row>
    <row r="17">
      <c r="A17" s="8" t="inlineStr">
        <is>
          <t>Support des Anbieters</t>
        </is>
      </c>
      <c r="B17" s="11" t="n"/>
      <c r="C17" s="11" t="n"/>
      <c r="D17" s="11" t="n"/>
      <c r="G17" s="11" t="n"/>
    </row>
    <row r="18">
      <c r="A18" s="8" t="inlineStr">
        <is>
          <t>Bank, Zahlungsverkehr</t>
        </is>
      </c>
      <c r="B18" s="11" t="n"/>
      <c r="C18" s="11" t="n"/>
      <c r="D18" s="11" t="n"/>
      <c r="G18" s="11" t="n"/>
    </row>
    <row r="19">
      <c r="A19" s="8" t="inlineStr">
        <is>
          <t>Treuhänderin oder Treuhänder</t>
        </is>
      </c>
      <c r="B19" s="11" t="n"/>
      <c r="C19" s="11" t="n"/>
      <c r="D19" s="11" t="n"/>
      <c r="G19" s="11" t="n"/>
    </row>
    <row r="20">
      <c r="A20" s="8" t="inlineStr">
        <is>
          <t>Lohn</t>
        </is>
      </c>
      <c r="B20" s="11" t="n"/>
      <c r="C20" s="11" t="n"/>
      <c r="D20" s="11" t="n"/>
      <c r="G20" s="11" t="n"/>
    </row>
    <row r="21" ht="32" customHeight="1">
      <c r="A21" s="14" t="inlineStr">
        <is>
          <t>3. Vorrat: Exporte ausserhalb der Software</t>
        </is>
      </c>
      <c r="B21" s="14" t="inlineStr">
        <is>
          <t>Rhythmus in Tagen</t>
        </is>
      </c>
      <c r="C21" s="14" t="inlineStr">
        <is>
          <t>Ablageort</t>
        </is>
      </c>
      <c r="D21" s="14" t="inlineStr">
        <is>
          <t>Zuletzt erstellt</t>
        </is>
      </c>
      <c r="E21" s="14" t="inlineStr">
        <is>
          <t>Alter in Tagen</t>
        </is>
      </c>
      <c r="F21" s="14" t="inlineStr">
        <is>
          <t>Status</t>
        </is>
      </c>
      <c r="G21" s="14" t="inlineStr">
        <is>
          <t>Bemerkung</t>
        </is>
      </c>
    </row>
    <row r="22">
      <c r="A22" s="8" t="inlineStr">
        <is>
          <t>Offene Posten Debitoren</t>
        </is>
      </c>
      <c r="B22" s="25" t="n">
        <v>7</v>
      </c>
      <c r="C22" s="11" t="inlineStr">
        <is>
          <t>Beispiel: verschlüsselter USB-Stick im Tresor</t>
        </is>
      </c>
      <c r="D22" s="12" t="n">
        <v>46318</v>
      </c>
      <c r="E22" s="17">
        <f>IF(D22="","",TODAY()-D22)</f>
        <v/>
      </c>
      <c r="F22" s="16">
        <f>IF(D22="","fehlt",IF(E22&gt;B22,"veraltet","aktuell"))</f>
        <v/>
      </c>
      <c r="G22" s="11" t="n"/>
    </row>
    <row r="23">
      <c r="A23" s="8" t="inlineStr">
        <is>
          <t>Offene Posten Kreditoren mit IBAN</t>
        </is>
      </c>
      <c r="B23" s="25" t="n">
        <v>7</v>
      </c>
      <c r="C23" s="11" t="n"/>
      <c r="D23" s="12" t="n"/>
      <c r="E23" s="17">
        <f>IF(D23="","",TODAY()-D23)</f>
        <v/>
      </c>
      <c r="F23" s="16">
        <f>IF(D23="","fehlt",IF(E23&gt;B23,"veraltet","aktuell"))</f>
        <v/>
      </c>
      <c r="G23" s="11" t="n"/>
    </row>
    <row r="24">
      <c r="A24" s="8" t="inlineStr">
        <is>
          <t>Kundenstamm mit Adressen</t>
        </is>
      </c>
      <c r="B24" s="25" t="n">
        <v>30</v>
      </c>
      <c r="C24" s="11" t="n"/>
      <c r="D24" s="12" t="n"/>
      <c r="E24" s="17">
        <f>IF(D24="","",TODAY()-D24)</f>
        <v/>
      </c>
      <c r="F24" s="16">
        <f>IF(D24="","fehlt",IF(E24&gt;B24,"veraltet","aktuell"))</f>
        <v/>
      </c>
      <c r="G24" s="11" t="n"/>
    </row>
    <row r="25">
      <c r="A25" s="8" t="inlineStr">
        <is>
          <t>Lieferantenstamm mit Zahlungsverbindung</t>
        </is>
      </c>
      <c r="B25" s="25" t="n">
        <v>30</v>
      </c>
      <c r="C25" s="11" t="n"/>
      <c r="D25" s="12" t="n"/>
      <c r="E25" s="17">
        <f>IF(D25="","",TODAY()-D25)</f>
        <v/>
      </c>
      <c r="F25" s="16">
        <f>IF(D25="","fehlt",IF(E25&gt;B25,"veraltet","aktuell"))</f>
        <v/>
      </c>
      <c r="G25" s="11" t="n"/>
    </row>
    <row r="26">
      <c r="A26" s="8" t="inlineStr">
        <is>
          <t>Kontenplan und MWST-Codes</t>
        </is>
      </c>
      <c r="B26" s="25" t="n">
        <v>90</v>
      </c>
      <c r="C26" s="11" t="n"/>
      <c r="D26" s="12" t="n"/>
      <c r="E26" s="17">
        <f>IF(D26="","",TODAY()-D26)</f>
        <v/>
      </c>
      <c r="F26" s="16">
        <f>IF(D26="","fehlt",IF(E26&gt;B26,"veraltet","aktuell"))</f>
        <v/>
      </c>
      <c r="G26" s="11" t="n"/>
    </row>
    <row r="27">
      <c r="A27" s="8" t="inlineStr">
        <is>
          <t>Letzte Lohnabrechnung pro Person</t>
        </is>
      </c>
      <c r="B27" s="25" t="n">
        <v>30</v>
      </c>
      <c r="C27" s="11" t="n"/>
      <c r="D27" s="12" t="n"/>
      <c r="E27" s="17">
        <f>IF(D27="","",TODAY()-D27)</f>
        <v/>
      </c>
      <c r="F27" s="16">
        <f>IF(D27="","fehlt",IF(E27&gt;B27,"veraltet","aktuell"))</f>
        <v/>
      </c>
      <c r="G27" s="11" t="n"/>
    </row>
    <row r="28">
      <c r="A28" s="8" t="inlineStr">
        <is>
          <t>Rechnungsvorlage für Notbetrieb (Word oder Excel)</t>
        </is>
      </c>
      <c r="B28" s="25" t="n">
        <v>365</v>
      </c>
      <c r="C28" s="11" t="n"/>
      <c r="D28" s="12" t="n"/>
      <c r="E28" s="17">
        <f>IF(D28="","",TODAY()-D28)</f>
        <v/>
      </c>
      <c r="F28" s="16">
        <f>IF(D28="","fehlt",IF(E28&gt;B28,"veraltet","aktuell"))</f>
        <v/>
      </c>
      <c r="G28" s="11" t="n"/>
    </row>
    <row r="29">
      <c r="A29" s="8" t="inlineStr">
        <is>
          <t>Liste Daueraufträge und Lastschriften</t>
        </is>
      </c>
      <c r="B29" s="25" t="n">
        <v>90</v>
      </c>
      <c r="C29" s="11" t="n"/>
      <c r="D29" s="12" t="n"/>
      <c r="E29" s="17">
        <f>IF(D29="","",TODAY()-D29)</f>
        <v/>
      </c>
      <c r="F29" s="16">
        <f>IF(D29="","fehlt",IF(E29&gt;B29,"veraltet","aktuell"))</f>
        <v/>
      </c>
      <c r="G29" s="11" t="n"/>
    </row>
    <row r="31">
      <c r="A31" s="22" t="inlineStr">
        <is>
          <t>4. Notbetrieb und 5. Wiederanlauf</t>
        </is>
      </c>
    </row>
    <row r="32" ht="20" customHeight="1">
      <c r="A32" s="14" t="inlineStr">
        <is>
          <t>Massnahme</t>
        </is>
      </c>
      <c r="B32" s="14" t="inlineStr">
        <is>
          <t>Phase</t>
        </is>
      </c>
      <c r="C32" s="14" t="inlineStr">
        <is>
          <t>Verantwortlich</t>
        </is>
      </c>
      <c r="D32" s="14" t="inlineStr">
        <is>
          <t>Status</t>
        </is>
      </c>
      <c r="E32" s="14" t="inlineStr"/>
      <c r="F32" s="14" t="inlineStr"/>
      <c r="G32" s="14" t="inlineStr">
        <is>
          <t>Bemerkung / Grundlage</t>
        </is>
      </c>
    </row>
    <row r="33" ht="28" customHeight="1">
      <c r="A33" s="8" t="inlineStr">
        <is>
          <t>Notbetrieb erklären, Team und Stellvertretung informieren, Zeitpunkt festhalten</t>
        </is>
      </c>
      <c r="B33" s="8" t="inlineStr">
        <is>
          <t>Notbetrieb</t>
        </is>
      </c>
      <c r="C33" s="11" t="n"/>
      <c r="D33" s="11" t="inlineStr">
        <is>
          <t>offen</t>
        </is>
      </c>
      <c r="G33" s="9" t="inlineStr"/>
    </row>
    <row r="34" ht="28" customHeight="1">
      <c r="A34" s="8" t="inlineStr">
        <is>
          <t>Statusseite des Anbieters verfolgen, Zeitpunkte im Ausfallprotokoll notieren</t>
        </is>
      </c>
      <c r="B34" s="8" t="inlineStr">
        <is>
          <t>Notbetrieb</t>
        </is>
      </c>
      <c r="C34" s="11" t="n"/>
      <c r="D34" s="11" t="inlineStr">
        <is>
          <t>offen</t>
        </is>
      </c>
      <c r="G34" s="9" t="inlineStr"/>
    </row>
    <row r="35" ht="28" customHeight="1">
      <c r="A35" s="8" t="inlineStr">
        <is>
          <t>Dringende Zahlungen direkt im E-Banking erfassen und in einer Liste führen</t>
        </is>
      </c>
      <c r="B35" s="8" t="inlineStr">
        <is>
          <t>Notbetrieb</t>
        </is>
      </c>
      <c r="C35" s="11" t="n"/>
      <c r="D35" s="11" t="inlineStr">
        <is>
          <t>offen</t>
        </is>
      </c>
      <c r="G35" s="9" t="inlineStr"/>
    </row>
    <row r="36" ht="28" customHeight="1">
      <c r="A36" s="8" t="inlineStr">
        <is>
          <t>Rechnungen aus der Ersatzvorlage mit reserviertem Nummernbereich ausstellen</t>
        </is>
      </c>
      <c r="B36" s="8" t="inlineStr">
        <is>
          <t>Notbetrieb</t>
        </is>
      </c>
      <c r="C36" s="11" t="n"/>
      <c r="D36" s="11" t="inlineStr">
        <is>
          <t>offen</t>
        </is>
      </c>
      <c r="G36" s="9" t="inlineStr"/>
    </row>
    <row r="37" ht="28" customHeight="1">
      <c r="A37" s="8" t="inlineStr">
        <is>
          <t>Lohnlauf: Termin prüfen und mit Puffer planen</t>
        </is>
      </c>
      <c r="B37" s="8" t="inlineStr">
        <is>
          <t>Notbetrieb</t>
        </is>
      </c>
      <c r="C37" s="11" t="n"/>
      <c r="D37" s="11" t="inlineStr">
        <is>
          <t>offen</t>
        </is>
      </c>
      <c r="G37" s="9" t="inlineStr">
        <is>
          <t>Lohn in der Regel Ende Monat (Art. 323 Abs. 1 OR)</t>
        </is>
      </c>
    </row>
    <row r="38" ht="28" customHeight="1">
      <c r="A38" s="8" t="inlineStr">
        <is>
          <t>Kunden oder Lieferanten informieren, wenn zugesagte Termine betroffen sind</t>
        </is>
      </c>
      <c r="B38" s="8" t="inlineStr">
        <is>
          <t>Notbetrieb</t>
        </is>
      </c>
      <c r="C38" s="11" t="n"/>
      <c r="D38" s="11" t="inlineStr">
        <is>
          <t>offen</t>
        </is>
      </c>
      <c r="G38" s="9" t="inlineStr"/>
    </row>
    <row r="39" ht="28" customHeight="1">
      <c r="A39" s="8" t="inlineStr">
        <is>
          <t>Keine Zugangsdaten ändern oder Daten importieren, bevor der Anbieter die Wiederherstellung meldet</t>
        </is>
      </c>
      <c r="B39" s="8" t="inlineStr">
        <is>
          <t>Notbetrieb</t>
        </is>
      </c>
      <c r="C39" s="11" t="n"/>
      <c r="D39" s="11" t="inlineStr">
        <is>
          <t>offen</t>
        </is>
      </c>
      <c r="G39" s="9" t="inlineStr">
        <is>
          <t>Einschätzung der Redaktion</t>
        </is>
      </c>
    </row>
    <row r="40" ht="28" customHeight="1">
      <c r="A40" s="8" t="inlineStr">
        <is>
          <t>Alle Ersatzbelege und E-Banking-Zahlungen nacherfassen</t>
        </is>
      </c>
      <c r="B40" s="8" t="inlineStr">
        <is>
          <t>Wiederanlauf</t>
        </is>
      </c>
      <c r="C40" s="11" t="n"/>
      <c r="D40" s="11" t="inlineStr">
        <is>
          <t>offen</t>
        </is>
      </c>
      <c r="G40" s="9" t="inlineStr"/>
    </row>
    <row r="41" ht="28" customHeight="1">
      <c r="A41" s="8" t="inlineStr">
        <is>
          <t>Buchhaltung mit dem Kontoauszug abgleichen</t>
        </is>
      </c>
      <c r="B41" s="8" t="inlineStr">
        <is>
          <t>Wiederanlauf</t>
        </is>
      </c>
      <c r="C41" s="11" t="n"/>
      <c r="D41" s="11" t="inlineStr">
        <is>
          <t>offen</t>
        </is>
      </c>
      <c r="G41" s="9" t="inlineStr"/>
    </row>
    <row r="42" ht="28" customHeight="1">
      <c r="A42" s="8" t="inlineStr">
        <is>
          <t>Nummernbereich schliessen, nicht verwendete Nummern dokumentieren</t>
        </is>
      </c>
      <c r="B42" s="8" t="inlineStr">
        <is>
          <t>Wiederanlauf</t>
        </is>
      </c>
      <c r="C42" s="11" t="n"/>
      <c r="D42" s="11" t="inlineStr">
        <is>
          <t>offen</t>
        </is>
      </c>
      <c r="G42" s="9" t="inlineStr"/>
    </row>
    <row r="43" ht="28" customHeight="1">
      <c r="A43" s="8" t="inlineStr">
        <is>
          <t>Anbieter um Ursache und Bestätigung bitten (Blatt SaaS_Anbieter)</t>
        </is>
      </c>
      <c r="B43" s="8" t="inlineStr">
        <is>
          <t>Wiederanlauf</t>
        </is>
      </c>
      <c r="C43" s="11" t="n"/>
      <c r="D43" s="11" t="inlineStr">
        <is>
          <t>offen</t>
        </is>
      </c>
      <c r="G43" s="9" t="inlineStr"/>
    </row>
    <row r="44" ht="28" customHeight="1">
      <c r="A44" s="8" t="inlineStr">
        <is>
          <t>Ausfallprotokoll abschliessen und Plan bei Bedarf anpassen</t>
        </is>
      </c>
      <c r="B44" s="8" t="inlineStr">
        <is>
          <t>Wiederanlauf</t>
        </is>
      </c>
      <c r="C44" s="11" t="n"/>
      <c r="D44" s="11" t="inlineStr">
        <is>
          <t>offen</t>
        </is>
      </c>
      <c r="G44" s="9" t="inlineStr"/>
    </row>
    <row r="46">
      <c r="A46" s="22" t="inlineStr">
        <is>
          <t>6. Ausfallprotokoll</t>
        </is>
      </c>
    </row>
    <row r="47" ht="44" customHeight="1">
      <c r="A47" s="14" t="inlineStr">
        <is>
          <t>Beginn</t>
        </is>
      </c>
      <c r="B47" s="14" t="inlineStr">
        <is>
          <t>Ende</t>
        </is>
      </c>
      <c r="C47" s="14" t="inlineStr">
        <is>
          <t>Dauer in Stunden</t>
        </is>
      </c>
      <c r="D47" s="14" t="inlineStr">
        <is>
          <t>Notbetrieb erklärt um</t>
        </is>
      </c>
      <c r="E47" s="14" t="inlineStr">
        <is>
          <t>Ersatzbelege</t>
        </is>
      </c>
      <c r="F47" s="14" t="inlineStr">
        <is>
          <t>Zahlungen E-Banking</t>
        </is>
      </c>
      <c r="G47" s="14" t="inlineStr">
        <is>
          <t>Bemerkung</t>
        </is>
      </c>
    </row>
    <row r="48">
      <c r="A48" s="13" t="n">
        <v>46316.46388888889</v>
      </c>
      <c r="B48" s="13" t="n">
        <v>46317.33125</v>
      </c>
      <c r="C48" s="26">
        <f>IF(OR(A48="",B48=""),"",ROUND((B48-A48)*24,1))</f>
        <v/>
      </c>
      <c r="D48" s="13" t="n">
        <v>46316.5</v>
      </c>
      <c r="E48" s="25" t="n">
        <v>3</v>
      </c>
      <c r="F48" s="25" t="n">
        <v>2</v>
      </c>
      <c r="G48" s="11" t="inlineStr">
        <is>
          <t>Beispiel: Zeiten nach Statusseite eines Anbieters, 21./22.10.2026</t>
        </is>
      </c>
    </row>
    <row r="49">
      <c r="A49" s="13" t="n"/>
      <c r="B49" s="13" t="n"/>
      <c r="C49" s="26">
        <f>IF(OR(A49="",B49=""),"",ROUND((B49-A49)*24,1))</f>
        <v/>
      </c>
      <c r="D49" s="13" t="n"/>
      <c r="E49" s="25" t="n"/>
      <c r="F49" s="25" t="n"/>
      <c r="G49" s="11" t="n"/>
    </row>
    <row r="50">
      <c r="A50" s="13" t="n"/>
      <c r="B50" s="13" t="n"/>
      <c r="C50" s="26">
        <f>IF(OR(A50="",B50=""),"",ROUND((B50-A50)*24,1))</f>
        <v/>
      </c>
      <c r="D50" s="13" t="n"/>
      <c r="E50" s="25" t="n"/>
      <c r="F50" s="25" t="n"/>
      <c r="G50" s="11" t="n"/>
    </row>
    <row r="51">
      <c r="A51" s="13" t="n"/>
      <c r="B51" s="13" t="n"/>
      <c r="C51" s="26">
        <f>IF(OR(A51="",B51=""),"",ROUND((B51-A51)*24,1))</f>
        <v/>
      </c>
      <c r="D51" s="13" t="n"/>
      <c r="E51" s="25" t="n"/>
      <c r="F51" s="25" t="n"/>
      <c r="G51" s="11" t="n"/>
    </row>
    <row r="52">
      <c r="A52" s="13" t="n"/>
      <c r="B52" s="13" t="n"/>
      <c r="C52" s="26">
        <f>IF(OR(A52="",B52=""),"",ROUND((B52-A52)*24,1))</f>
        <v/>
      </c>
      <c r="D52" s="13" t="n"/>
      <c r="E52" s="25" t="n"/>
      <c r="F52" s="25" t="n"/>
      <c r="G52" s="1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8">
    <mergeCell ref="B10:D10"/>
    <mergeCell ref="B11:D11"/>
    <mergeCell ref="B5:D5"/>
    <mergeCell ref="E7:G7"/>
    <mergeCell ref="B8:D8"/>
    <mergeCell ref="B9:D9"/>
    <mergeCell ref="B7:D7"/>
    <mergeCell ref="B6:D6"/>
  </mergeCells>
  <conditionalFormatting sqref="F22:F29">
    <cfRule type="expression" priority="1" dxfId="0">
      <formula>OR(F22="veraltet",F22="fehlt")</formula>
    </cfRule>
  </conditionalFormatting>
  <dataValidations count="3">
    <dataValidation sqref="B7" showDropDown="0" showInputMessage="0" showErrorMessage="1" allowBlank="1" errorTitle="Ungültige Eingabe" error="Ganzzahl zwischen 0 und 72." type="whole" operator="between">
      <formula1>0</formula1>
      <formula2>72</formula2>
    </dataValidation>
    <dataValidation sqref="D22:D29" showDropDown="0" showInputMessage="0" showErrorMessage="1" allowBlank="1" errorTitle="Ungültige Eingabe" error="Bitte ein Datum eintragen." type="date" operator="greaterThan">
      <formula1>DATE(2020,1,1)</formula1>
    </dataValidation>
    <dataValidation sqref="D33:D44" showDropDown="0" showInputMessage="0" showErrorMessage="1" allowBlank="1" errorTitle="Ungültige Eingabe" error="Bitte einen Wert aus der Liste wählen." type="list">
      <formula1>=L_Status</formula1>
    </dataValidation>
  </dataValidations>
  <pageMargins left="0.75" right="0.75" top="1" bottom="1" header="0.5" footer="0.5"/>
  <pageSetup orientation="portrait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13"/>
  <sheetViews>
    <sheetView tabSelected="0" workbookViewId="0">
      <selection activeCell="A1" sqref="A1"/>
    </sheetView>
  </sheetViews>
  <sheetFormatPr baseColWidth="8" defaultRowHeight="15"/>
  <sheetData>
    <row r="1">
      <c r="A1" s="6" t="inlineStr">
        <is>
          <t>L_JN</t>
        </is>
      </c>
      <c r="B1" s="6" t="inlineStr">
        <is>
          <t>L_JNnn</t>
        </is>
      </c>
      <c r="C1" s="6" t="inlineStr">
        <is>
          <t>L_JNoffen</t>
        </is>
      </c>
      <c r="D1" s="6" t="inlineStr">
        <is>
          <t>L_JNunklar</t>
        </is>
      </c>
      <c r="E1" s="6" t="inlineStr">
        <is>
          <t>L_Typ</t>
        </is>
      </c>
      <c r="F1" s="6" t="inlineStr">
        <is>
          <t>L_Betrieb</t>
        </is>
      </c>
      <c r="G1" s="6" t="inlineStr">
        <is>
          <t>L_Beleg</t>
        </is>
      </c>
      <c r="H1" s="6" t="inlineStr">
        <is>
          <t>L_Indikator</t>
        </is>
      </c>
      <c r="I1" s="6" t="inlineStr">
        <is>
          <t>L_LogErg</t>
        </is>
      </c>
      <c r="J1" s="6" t="inlineStr">
        <is>
          <t>L_Geheimnis</t>
        </is>
      </c>
      <c r="K1" s="6" t="inlineStr">
        <is>
          <t>L_Gesperrt</t>
        </is>
      </c>
      <c r="L1" s="6" t="inlineStr">
        <is>
          <t>L_Status</t>
        </is>
      </c>
      <c r="N1" s="6" t="inlineStr">
        <is>
          <t>Zweig</t>
        </is>
      </c>
      <c r="O1" s="6" t="inlineStr">
        <is>
          <t>korrigiert ab Patch</t>
        </is>
      </c>
    </row>
    <row r="2">
      <c r="A2" t="inlineStr">
        <is>
          <t>J</t>
        </is>
      </c>
      <c r="B2" t="inlineStr">
        <is>
          <t>J</t>
        </is>
      </c>
      <c r="C2" t="inlineStr">
        <is>
          <t>J</t>
        </is>
      </c>
      <c r="D2" t="inlineStr">
        <is>
          <t>J</t>
        </is>
      </c>
      <c r="E2" t="inlineStr">
        <is>
          <t>Website / CMS</t>
        </is>
      </c>
      <c r="F2" t="inlineStr">
        <is>
          <t>Eigenbetrieb</t>
        </is>
      </c>
      <c r="G2" t="inlineStr">
        <is>
          <t>Version</t>
        </is>
      </c>
      <c r="H2" t="inlineStr">
        <is>
          <t>Ungewöhnliche Anfragen (POST mit PHP_SESSION_UPLOAD_PROGRESS, WAF oder Proxy)</t>
        </is>
      </c>
      <c r="I2" t="inlineStr">
        <is>
          <t>unauffällig</t>
        </is>
      </c>
      <c r="J2" t="inlineStr">
        <is>
          <t>CMS- oder Shop-Admin</t>
        </is>
      </c>
      <c r="K2" t="inlineStr">
        <is>
          <t>J</t>
        </is>
      </c>
      <c r="L2" t="inlineStr">
        <is>
          <t>offen</t>
        </is>
      </c>
      <c r="N2" s="27" t="inlineStr">
        <is>
          <t>8.5</t>
        </is>
      </c>
      <c r="O2" t="n">
        <v>12</v>
      </c>
    </row>
    <row r="3">
      <c r="A3" t="inlineStr">
        <is>
          <t>N</t>
        </is>
      </c>
      <c r="B3" t="inlineStr">
        <is>
          <t>N</t>
        </is>
      </c>
      <c r="C3" t="inlineStr">
        <is>
          <t>N</t>
        </is>
      </c>
      <c r="D3" t="inlineStr">
        <is>
          <t>N</t>
        </is>
      </c>
      <c r="E3" t="inlineStr">
        <is>
          <t>Webshop</t>
        </is>
      </c>
      <c r="F3" t="inlineStr">
        <is>
          <t>Hoster</t>
        </is>
      </c>
      <c r="G3" t="inlineStr">
        <is>
          <t>Backport Distribution</t>
        </is>
      </c>
      <c r="H3" t="inlineStr">
        <is>
          <t>Abstürze und Speicherfehler (Fehlerprotokoll)</t>
        </is>
      </c>
      <c r="I3" t="inlineStr">
        <is>
          <t>auffällig</t>
        </is>
      </c>
      <c r="J3" t="inlineStr">
        <is>
          <t>FTP / SFTP</t>
        </is>
      </c>
      <c r="K3" t="inlineStr">
        <is>
          <t>N</t>
        </is>
      </c>
      <c r="L3" t="inlineStr">
        <is>
          <t>in Arbeit</t>
        </is>
      </c>
      <c r="N3" s="27" t="inlineStr">
        <is>
          <t>8.4</t>
        </is>
      </c>
      <c r="O3" t="n">
        <v>27</v>
      </c>
    </row>
    <row r="4">
      <c r="B4" t="inlineStr">
        <is>
          <t>nicht nötig</t>
        </is>
      </c>
      <c r="C4" t="inlineStr">
        <is>
          <t>offen</t>
        </is>
      </c>
      <c r="D4" t="inlineStr">
        <is>
          <t>unklar</t>
        </is>
      </c>
      <c r="E4" t="inlineStr">
        <is>
          <t>Kundenportal / Webanwendung</t>
        </is>
      </c>
      <c r="F4" t="inlineStr">
        <is>
          <t>SaaS-Anbieter</t>
        </is>
      </c>
      <c r="G4" t="inlineStr">
        <is>
          <t>Bestätigung Anbieter schriftlich</t>
        </is>
      </c>
      <c r="H4" t="inlineStr">
        <is>
          <t>Veränderte Dateien seit 17.10.2026</t>
        </is>
      </c>
      <c r="I4" t="inlineStr">
        <is>
          <t>nicht prüfbar</t>
        </is>
      </c>
      <c r="J4" t="inlineStr">
        <is>
          <t>SSH</t>
        </is>
      </c>
      <c r="K4" t="inlineStr">
        <is>
          <t>nicht möglich</t>
        </is>
      </c>
      <c r="L4" t="inlineStr">
        <is>
          <t>erledigt</t>
        </is>
      </c>
      <c r="N4" s="27" t="inlineStr">
        <is>
          <t>8.3</t>
        </is>
      </c>
      <c r="O4" t="n">
        <v>36</v>
      </c>
    </row>
    <row r="5">
      <c r="E5" t="inlineStr">
        <is>
          <t>Buchhaltung / ERP (eigener Betrieb)</t>
        </is>
      </c>
      <c r="F5" t="inlineStr">
        <is>
          <t>Hersteller / Dienstleister</t>
        </is>
      </c>
      <c r="G5" t="inlineStr">
        <is>
          <t>offen</t>
        </is>
      </c>
      <c r="H5" t="inlineStr">
        <is>
          <t>Unerwartete Prozesse</t>
        </is>
      </c>
      <c r="I5" t="inlineStr">
        <is>
          <t>vom Anbieter bestätigt unauffällig</t>
        </is>
      </c>
      <c r="J5" t="inlineStr">
        <is>
          <t>Datenbank</t>
        </is>
      </c>
      <c r="L5" t="inlineStr">
        <is>
          <t>nicht relevant</t>
        </is>
      </c>
      <c r="N5" s="27" t="inlineStr">
        <is>
          <t>8.2</t>
        </is>
      </c>
      <c r="O5" t="n">
        <v>35</v>
      </c>
    </row>
    <row r="6">
      <c r="E6" t="inlineStr">
        <is>
          <t>SaaS-Dienst</t>
        </is>
      </c>
      <c r="H6" t="inlineStr">
        <is>
          <t>Andere Auffälligkeit</t>
        </is>
      </c>
      <c r="J6" t="inlineStr">
        <is>
          <t>API-Schlüssel Zahlungsanbieter</t>
        </is>
      </c>
      <c r="N6" s="27" t="inlineStr">
        <is>
          <t>8.1</t>
        </is>
      </c>
      <c r="O6" t="n">
        <v>9999</v>
      </c>
    </row>
    <row r="7">
      <c r="E7" t="inlineStr">
        <is>
          <t>Appliance / Gerät mit Weboberfläche</t>
        </is>
      </c>
      <c r="J7" t="inlineStr">
        <is>
          <t>API-Schlüssel Bank oder Buchhaltung</t>
        </is>
      </c>
      <c r="N7" s="27" t="inlineStr">
        <is>
          <t>8.0</t>
        </is>
      </c>
      <c r="O7" t="n">
        <v>9999</v>
      </c>
    </row>
    <row r="8">
      <c r="E8" t="inlineStr">
        <is>
          <t>Container / Fachanwendung</t>
        </is>
      </c>
      <c r="J8" t="inlineStr">
        <is>
          <t>API-Schlüssel übrige Dienste</t>
        </is>
      </c>
      <c r="N8" s="27" t="inlineStr">
        <is>
          <t>7.4</t>
        </is>
      </c>
      <c r="O8" t="n">
        <v>9999</v>
      </c>
    </row>
    <row r="9">
      <c r="E9" t="inlineStr">
        <is>
          <t>Andere</t>
        </is>
      </c>
      <c r="J9" t="inlineStr">
        <is>
          <t>SMTP / Mailkonto</t>
        </is>
      </c>
    </row>
    <row r="10">
      <c r="J10" t="inlineStr">
        <is>
          <t>Hosting-Panel</t>
        </is>
      </c>
      <c r="N10" t="inlineStr">
        <is>
          <t>9999 = Zweig erhält vom PHP-Projekt keine Updates mehr; nur Backport des Anbieters möglich.</t>
        </is>
      </c>
    </row>
    <row r="11">
      <c r="J11" t="inlineStr">
        <is>
          <t>SaaS-Login</t>
        </is>
      </c>
    </row>
    <row r="12">
      <c r="J12" t="inlineStr">
        <is>
          <t>SaaS-API-Token</t>
        </is>
      </c>
    </row>
    <row r="13">
      <c r="J13" t="inlineStr">
        <is>
          <t>Andere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2026-10-26T12:34:46Z</dcterms:created>
  <dcterms:modified xmlns:dcterms="http://purl.org/dc/terms/" xmlns:xsi="http://www.w3.org/2001/XMLSchema-instance" xsi:type="dcterms:W3CDTF">2026-10-26T12:34:46Z</dcterms:modified>
</cp:coreProperties>
</file>