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Checkliste" sheetId="2" state="visible" r:id="rId2"/>
    <sheet xmlns:r="http://schemas.openxmlformats.org/officeDocument/2006/relationships" name="Eckdaten" sheetId="3" state="visible" r:id="rId3"/>
    <sheet xmlns:r="http://schemas.openxmlformats.org/officeDocument/2006/relationships" name="Forderungen" sheetId="4" state="visible" r:id="rId4"/>
    <sheet xmlns:r="http://schemas.openxmlformats.org/officeDocument/2006/relationships" name="Mitverpflichtete" sheetId="5" state="visible" r:id="rId5"/>
    <sheet xmlns:r="http://schemas.openxmlformats.org/officeDocument/2006/relationships" name="Quotenvergleich" sheetId="6" state="visible" r:id="rId6"/>
    <sheet xmlns:r="http://schemas.openxmlformats.org/officeDocument/2006/relationships" name="Quorum" sheetId="7" state="visible" r:id="rId7"/>
  </sheets>
  <definedNames>
    <definedName name="Kunde">Eckdaten!$B$4</definedName>
    <definedName name="Stichtag">Eckdaten!$B$7</definedName>
    <definedName name="SchuldenrufSHAB">Eckdaten!$B$8</definedName>
    <definedName name="Eingabefrist">Eckdaten!$B$9</definedName>
    <definedName name="GV">Eckdaten!$B$11</definedName>
    <definedName name="Mitteilung">Eckdaten!$B$12</definedName>
    <definedName name="MitteilungVersand">Eckdaten!$B$13</definedName>
    <definedName name="Stimmfrist">Eckdaten!$B$14</definedName>
    <definedName name="Postaufgabe">Eckdaten!$B$16</definedName>
    <definedName name="Stundungsende">Eckdaten!$B$17</definedName>
    <definedName name="Entscheid">Eckdaten!$B$18</definedName>
    <definedName name="Zinssatz">Eckdaten!$B$21</definedName>
    <definedName name="Abzins">Eckdaten!$B$22</definedName>
    <definedName name="Bewertung">Eckdaten!$B$23</definedName>
    <definedName name="SumKapital">Forderungen!$H$37</definedName>
    <definedName name="SumZins">Forderungen!$H$38</definedName>
    <definedName name="SumEingabe">Forderungen!$H$40</definedName>
    <definedName name="SumMasse">Forderungen!$H$41</definedName>
    <definedName name="SumAnerkannt">Forderungen!$H$42</definedName>
    <definedName name="SumBestritten">Forderungen!$H$43</definedName>
    <definedName name="Inkraft">Quotenvergleich!$B$7</definedName>
    <definedName name="Forderung">Quotenvergleich!$B$5</definedName>
    <definedName name="BWNachlass">Quotenvergleich!$G$15</definedName>
  </definedNames>
  <calcPr calcId="124519" fullCalcOnLoad="1"/>
</workbook>
</file>

<file path=xl/styles.xml><?xml version="1.0" encoding="utf-8"?>
<styleSheet xmlns="http://schemas.openxmlformats.org/spreadsheetml/2006/main">
  <numFmts count="8">
    <numFmt numFmtId="164" formatCode="yyyy-mm-dd"/>
    <numFmt numFmtId="165" formatCode="DD.MM.YYYY"/>
    <numFmt numFmtId="166" formatCode="0.0%"/>
    <numFmt numFmtId="167" formatCode="#'##0.00;-#'##0.00;0.00"/>
    <numFmt numFmtId="168" formatCode="#'##0;-#'##0;0"/>
    <numFmt numFmtId="169" formatCode="0.0"/>
    <numFmt numFmtId="170" formatCode="#'##0"/>
    <numFmt numFmtId="171" formatCode="0.000%"/>
  </numFmts>
  <fonts count="9">
    <font>
      <name val="Calibri"/>
      <family val="2"/>
      <color theme="1"/>
      <sz val="11"/>
      <scheme val="minor"/>
    </font>
    <font>
      <name val="Arial"/>
      <b val="1"/>
      <color rgb="0013233F"/>
      <sz val="16"/>
    </font>
    <font>
      <name val="Arial"/>
      <i val="1"/>
      <color rgb="00555555"/>
      <sz val="9"/>
    </font>
    <font>
      <name val="Arial"/>
      <b val="1"/>
      <color rgb="00B4693E"/>
      <sz val="11"/>
    </font>
    <font>
      <name val="Arial"/>
      <b val="1"/>
      <sz val="10"/>
    </font>
    <font>
      <name val="Arial"/>
      <sz val="10"/>
    </font>
    <font>
      <name val="Arial"/>
      <b val="1"/>
      <color rgb="00B4693E"/>
      <sz val="9"/>
    </font>
    <font>
      <name val="Arial"/>
      <b val="1"/>
      <color rgb="00FFFFFF"/>
      <sz val="10"/>
    </font>
    <font>
      <name val="Arial"/>
      <color rgb="002B4570"/>
      <sz val="9"/>
      <u val="single"/>
    </font>
  </fonts>
  <fills count="5">
    <fill>
      <patternFill/>
    </fill>
    <fill>
      <patternFill patternType="gray125"/>
    </fill>
    <fill>
      <patternFill patternType="solid">
        <fgColor rgb="00EEF1F5"/>
      </patternFill>
    </fill>
    <fill>
      <patternFill patternType="solid">
        <fgColor rgb="00F6E7DD"/>
      </patternFill>
    </fill>
    <fill>
      <patternFill patternType="solid">
        <fgColor rgb="0013233F"/>
      </patternFill>
    </fill>
  </fills>
  <borders count="6">
    <border>
      <left/>
      <right/>
      <top/>
      <bottom/>
      <diagonal/>
    </border>
    <border>
      <left style="thin">
        <color rgb="00C9CED6"/>
      </left>
      <right style="thin">
        <color rgb="00C9CED6"/>
      </right>
      <top style="thin">
        <color rgb="00C9CED6"/>
      </top>
      <bottom style="thin">
        <color rgb="00C9CED6"/>
      </bottom>
    </border>
    <border>
      <left/>
      <right/>
      <top style="thin">
        <color rgb="00C9CED6"/>
      </top>
      <bottom/>
      <diagonal/>
    </border>
    <border>
      <left/>
      <right style="thin">
        <color rgb="00C9CED6"/>
      </right>
      <top style="thin">
        <color rgb="00C9CED6"/>
      </top>
      <bottom/>
      <diagonal/>
    </border>
    <border>
      <left/>
      <right/>
      <top style="thin">
        <color rgb="00C9CED6"/>
      </top>
      <bottom style="thin">
        <color rgb="00C9CED6"/>
      </bottom>
      <diagonal/>
    </border>
    <border>
      <left/>
      <right style="thin">
        <color rgb="00C9CED6"/>
      </right>
      <top style="thin">
        <color rgb="00C9CED6"/>
      </top>
      <bottom style="thin">
        <color rgb="00C9CED6"/>
      </bottom>
      <diagonal/>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5" fillId="2" borderId="1" applyAlignment="1" applyProtection="1" pivotButton="0" quotePrefix="0" xfId="0">
      <alignment vertical="top" wrapText="1"/>
      <protection locked="0" hidden="0"/>
    </xf>
    <xf numFmtId="0" fontId="4" fillId="3" borderId="1" applyAlignment="1" pivotButton="0" quotePrefix="0" xfId="0">
      <alignment vertical="top" wrapText="1"/>
    </xf>
    <xf numFmtId="0" fontId="6" fillId="0" borderId="0" applyAlignment="1" pivotButton="0" quotePrefix="0" xfId="0">
      <alignment vertical="top" wrapText="1"/>
    </xf>
    <xf numFmtId="0" fontId="7" fillId="4" borderId="1" applyAlignment="1" pivotButton="0" quotePrefix="0" xfId="0">
      <alignment horizontal="center"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8" fillId="0" borderId="1" applyAlignment="1" pivotButton="0" quotePrefix="0" xfId="0">
      <alignment vertical="top" wrapText="1"/>
    </xf>
    <xf numFmtId="0" fontId="4" fillId="0" borderId="1" applyAlignment="1" pivotButton="0" quotePrefix="0" xfId="0">
      <alignment horizontal="center" vertical="top" wrapText="1"/>
    </xf>
    <xf numFmtId="165" fontId="5" fillId="0" borderId="1" applyAlignment="1" pivotButton="0" quotePrefix="0" xfId="0">
      <alignment vertical="top" wrapText="1"/>
    </xf>
    <xf numFmtId="165" fontId="5" fillId="2" borderId="1" applyAlignment="1" applyProtection="1" pivotButton="0" quotePrefix="0" xfId="0">
      <alignment vertical="top" wrapText="1"/>
      <protection locked="0" hidden="0"/>
    </xf>
    <xf numFmtId="0" fontId="2" fillId="0" borderId="1" applyAlignment="1" pivotButton="0" quotePrefix="0" xfId="0">
      <alignment vertical="top" wrapText="1"/>
    </xf>
    <xf numFmtId="165" fontId="4" fillId="3" borderId="1" applyAlignment="1" pivotButton="0" quotePrefix="0" xfId="0">
      <alignment vertical="top" wrapText="1"/>
    </xf>
    <xf numFmtId="165" fontId="4" fillId="0" borderId="1" applyAlignment="1" pivotButton="0" quotePrefix="0" xfId="0">
      <alignment vertical="top" wrapText="1"/>
    </xf>
    <xf numFmtId="166" fontId="5" fillId="2" borderId="1" applyAlignment="1" applyProtection="1" pivotButton="0" quotePrefix="0" xfId="0">
      <alignment vertical="top" wrapText="1"/>
      <protection locked="0" hidden="0"/>
    </xf>
    <xf numFmtId="167" fontId="5" fillId="2" borderId="1" applyAlignment="1" applyProtection="1" pivotButton="0" quotePrefix="0" xfId="0">
      <alignment vertical="top" wrapText="1"/>
      <protection locked="0" hidden="0"/>
    </xf>
    <xf numFmtId="1" fontId="5" fillId="0" borderId="1" applyAlignment="1" pivotButton="0" quotePrefix="0" xfId="0">
      <alignment vertical="top" wrapText="1"/>
    </xf>
    <xf numFmtId="167" fontId="5" fillId="0" borderId="1" applyAlignment="1" pivotButton="0" quotePrefix="0" xfId="0">
      <alignment vertical="top" wrapText="1"/>
    </xf>
    <xf numFmtId="0" fontId="0" fillId="0" borderId="4" pivotButton="0" quotePrefix="0" xfId="0"/>
    <xf numFmtId="0" fontId="0" fillId="0" borderId="5" pivotButton="0" quotePrefix="0" xfId="0"/>
    <xf numFmtId="167" fontId="4" fillId="0" borderId="1" applyAlignment="1" pivotButton="0" quotePrefix="0" xfId="0">
      <alignment vertical="top" wrapText="1"/>
    </xf>
    <xf numFmtId="167" fontId="4" fillId="3" borderId="1" applyAlignment="1" pivotButton="0" quotePrefix="0" xfId="0">
      <alignment vertical="top" wrapText="1"/>
    </xf>
    <xf numFmtId="1" fontId="4" fillId="0" borderId="1" applyAlignment="1" pivotButton="0" quotePrefix="0" xfId="0">
      <alignment vertical="top" wrapText="1"/>
    </xf>
    <xf numFmtId="168" fontId="5" fillId="2" borderId="1" applyAlignment="1" applyProtection="1" pivotButton="0" quotePrefix="0" xfId="0">
      <alignment vertical="top" wrapText="1"/>
      <protection locked="0" hidden="0"/>
    </xf>
    <xf numFmtId="168" fontId="4" fillId="0" borderId="1" applyAlignment="1" pivotButton="0" quotePrefix="0" xfId="0">
      <alignment vertical="top" wrapText="1"/>
    </xf>
    <xf numFmtId="0" fontId="2" fillId="0" borderId="0" applyAlignment="1" pivotButton="0" quotePrefix="0" xfId="0">
      <alignment vertical="top" wrapText="1"/>
    </xf>
    <xf numFmtId="166" fontId="5" fillId="0" borderId="1" applyAlignment="1" pivotButton="0" quotePrefix="0" xfId="0">
      <alignment vertical="top" wrapText="1"/>
    </xf>
    <xf numFmtId="169" fontId="5" fillId="0" borderId="1" applyAlignment="1" pivotButton="0" quotePrefix="0" xfId="0">
      <alignment vertical="top" wrapText="1"/>
    </xf>
    <xf numFmtId="168" fontId="5" fillId="0" borderId="1" applyAlignment="1" pivotButton="0" quotePrefix="0" xfId="0">
      <alignment vertical="top" wrapText="1"/>
    </xf>
    <xf numFmtId="166" fontId="4" fillId="0" borderId="1" applyAlignment="1" pivotButton="0" quotePrefix="0" xfId="0">
      <alignment vertical="top" wrapText="1"/>
    </xf>
    <xf numFmtId="168" fontId="4" fillId="3" borderId="1" applyAlignment="1" pivotButton="0" quotePrefix="0" xfId="0">
      <alignment vertical="top" wrapText="1"/>
    </xf>
    <xf numFmtId="170" fontId="5" fillId="2" borderId="1" applyAlignment="1" applyProtection="1" pivotButton="0" quotePrefix="0" xfId="0">
      <alignment vertical="top" wrapText="1"/>
      <protection locked="0" hidden="0"/>
    </xf>
    <xf numFmtId="170" fontId="4" fillId="0" borderId="1" applyAlignment="1" pivotButton="0" quotePrefix="0" xfId="0">
      <alignment vertical="top" wrapText="1"/>
    </xf>
    <xf numFmtId="171" fontId="4" fillId="0" borderId="1" applyAlignment="1" pivotButton="0" quotePrefix="0" xfId="0">
      <alignment vertical="top" wrapText="1"/>
    </xf>
  </cellXfs>
  <cellStyles count="1">
    <cellStyle name="Normal" xfId="0" builtinId="0" hidden="0"/>
  </cellStyles>
  <dxfs count="3">
    <dxf>
      <fill>
        <patternFill patternType="solid">
          <fgColor rgb="00DCEFE0"/>
        </patternFill>
      </fill>
    </dxf>
    <dxf>
      <fill>
        <patternFill patternType="solid">
          <fgColor rgb="00F8D7D3"/>
        </patternFill>
      </fill>
    </dxf>
    <dxf>
      <fill>
        <patternFill patternType="solid">
          <fgColor rgb="00FFF3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fedlex.admin.ch/eli/cc/11/529_488_529/de#art_297" TargetMode="External" Id="rId1"/><Relationship Type="http://schemas.openxmlformats.org/officeDocument/2006/relationships/hyperlink" Target="https://www.fedlex.admin.ch/eli/cc/11/529_488_529/de#art_300" TargetMode="External" Id="rId2"/><Relationship Type="http://schemas.openxmlformats.org/officeDocument/2006/relationships/hyperlink" Target="https://www.fedlex.admin.ch/eli/cc/11/529_488_529/de#art_35" TargetMode="External" Id="rId3"/><Relationship Type="http://schemas.openxmlformats.org/officeDocument/2006/relationships/hyperlink" Target="https://www.fedlex.admin.ch/eli/cc/27/317_321_377/de#art_104" TargetMode="External" Id="rId4"/><Relationship Type="http://schemas.openxmlformats.org/officeDocument/2006/relationships/hyperlink" Target="https://www.fedlex.admin.ch/eli/cc/11/529_488_529/de#art_310" TargetMode="External" Id="rId5"/><Relationship Type="http://schemas.openxmlformats.org/officeDocument/2006/relationships/hyperlink" Target="https://servat.unibe.ch/dfr/bge/c3121191.html" TargetMode="External" Id="rId6"/><Relationship Type="http://schemas.openxmlformats.org/officeDocument/2006/relationships/hyperlink" Target="https://www.fedlex.admin.ch/eli/cc/11/529_488_529/de#art_305" TargetMode="External" Id="rId7"/><Relationship Type="http://schemas.openxmlformats.org/officeDocument/2006/relationships/hyperlink" Target="https://www.fedlex.admin.ch/eli/cc/11/529_488_529/de#art_306" TargetMode="External" Id="rId8"/><Relationship Type="http://schemas.openxmlformats.org/officeDocument/2006/relationships/hyperlink" Target="https://entscheidsuche.ch/docs/ZH_Obergericht/ZH_OG_001_PS130137_2013-09-27.pdf" TargetMode="External" Id="rId9"/><Relationship Type="http://schemas.openxmlformats.org/officeDocument/2006/relationships/hyperlink" Target="https://www.gerichte-zh.ch/fileadmin/user_upload/entscheide/oeffentlich/EC230046-L.pdf" TargetMode="External" Id="rId10"/></Relationships>
</file>

<file path=xl/worksheets/sheet1.xml><?xml version="1.0" encoding="utf-8"?>
<worksheet xmlns="http://schemas.openxmlformats.org/spreadsheetml/2006/main">
  <sheetPr>
    <outlinePr summaryBelow="1" summaryRight="1"/>
    <pageSetUpPr fitToPage="1"/>
  </sheetPr>
  <dimension ref="A1:D31"/>
  <sheetViews>
    <sheetView showGridLines="0" workbookViewId="0">
      <selection activeCell="A1" sqref="A1"/>
    </sheetView>
  </sheetViews>
  <sheetFormatPr baseColWidth="8" defaultRowHeight="15"/>
  <cols>
    <col width="30" customWidth="1" min="1" max="1"/>
    <col width="62" customWidth="1" min="2" max="2"/>
    <col width="34" customWidth="1" min="3" max="3"/>
    <col width="58" customWidth="1" min="4" max="4"/>
  </cols>
  <sheetData>
    <row r="1">
      <c r="A1" s="1" t="inlineStr">
        <is>
          <t>Gläubiger-Checkliste Nachlassvertrag</t>
        </is>
      </c>
    </row>
    <row r="2">
      <c r="A2" s="2" t="inlineStr">
        <is>
          <t>Vortrieb, Stand Oktober 2026. Vorlage zum Artikel «Gläubiger im Nachlassverfahren: Forderung prüfen, über den Nachlassvertrag abstimmen, Frist wahren».</t>
        </is>
      </c>
    </row>
    <row r="3">
      <c r="A3" s="2" t="inlineStr">
        <is>
          <t>Für Lieferanten und Dienstleister, deren Kunde in Nachlassstundung ist. Alle Werte in den Blättern sind Beispielwerte (fiktiver Kunde; Quoten im Blatt Quotenvergleich aus dem Verfahren GZO AG). Ersetzen Sie sie durch Ihre Daten.</t>
        </is>
      </c>
    </row>
    <row r="4"/>
    <row r="5">
      <c r="A5" s="3" t="inlineStr">
        <is>
          <t>So gehen Sie vor</t>
        </is>
      </c>
    </row>
    <row r="6" ht="30" customHeight="1">
      <c r="A6" s="4" t="inlineStr">
        <is>
          <t>1. Eckdaten</t>
        </is>
      </c>
      <c r="B6" s="5" t="inlineStr">
        <is>
          <t>Datum der Bewilligung der provisorischen Stundung (Stichtag), SHAB-Datum des Schuldenrufs, Gläubigerversammlung und Stimmfrist aus der Publikation des Sachwalters eintragen. Die Vorlage rechnet Eingabefrist, Mitteilungstermin für Bürgen und empfohlene Postaufgabe.</t>
        </is>
      </c>
    </row>
    <row r="7" ht="30" customHeight="1">
      <c r="A7" s="4" t="inlineStr">
        <is>
          <t>2. Forderungen</t>
        </is>
      </c>
      <c r="B7" s="5" t="inlineStr">
        <is>
          <t>Jede offene Rechnung mit Leistungsdatum erfassen. Die Vorlage ordnet sie als Nachlassforderung oder Masseverbindlichkeit ein und rechnet den Verzugszins bis zum Stichtag.</t>
        </is>
      </c>
    </row>
    <row r="8" ht="30" customHeight="1">
      <c r="A8" s="4" t="inlineStr">
        <is>
          <t>3. Mitverpflichtete</t>
        </is>
      </c>
      <c r="B8" s="5" t="inlineStr">
        <is>
          <t>Bürgen, Garanten und Mitschuldner erfassen und den Versand der Mitteilung vor der Gläubigerversammlung festhalten (Art. 303 Abs. 2 SchKG).</t>
        </is>
      </c>
    </row>
    <row r="9" ht="30" customHeight="1">
      <c r="A9" s="4" t="inlineStr">
        <is>
          <t>4. Quotenvergleich</t>
        </is>
      </c>
      <c r="B9" s="5" t="inlineStr">
        <is>
          <t>Komponenten des Nachlassvertrags mit Quote und Zahlungsdatum eintragen und mit den Konkursszenarien des Sachwalters vergleichen. Die Vorlage rechnet Nominalwert und Barwert.</t>
        </is>
      </c>
    </row>
    <row r="10" ht="30" customHeight="1">
      <c r="A10" s="4" t="inlineStr">
        <is>
          <t>5. Quorum</t>
        </is>
      </c>
      <c r="B10" s="5" t="inlineStr">
        <is>
          <t>Optional: Anzahl und Summe der stimmberechtigten Gläubiger eintragen. Die Vorlage zeigt, wie viele Köpfe und Franken für die Annahme nötig sind und wie schwer Ihre Stimme wiegt.</t>
        </is>
      </c>
    </row>
    <row r="11" ht="30" customHeight="1">
      <c r="A11" s="4" t="inlineStr">
        <is>
          <t>6. Checkliste</t>
        </is>
      </c>
      <c r="B11" s="5" t="inlineStr">
        <is>
          <t>Die zwölf Punkte abarbeiten, Status setzen, Beleg ablegen. Fristen werden aus den Eckdaten übernommen.</t>
        </is>
      </c>
    </row>
    <row r="12"/>
    <row r="13">
      <c r="A13" s="3" t="inlineStr">
        <is>
          <t>Farbcode</t>
        </is>
      </c>
    </row>
    <row r="14">
      <c r="A14" s="6" t="inlineStr">
        <is>
          <t>Eingabe</t>
        </is>
      </c>
      <c r="B14" s="5" t="inlineStr">
        <is>
          <t>Graue Zellen sind Eingabefelder. Alle anderen Zellen rechnen mit Formeln und sind geschützt (Blattschutz ohne Passwort).</t>
        </is>
      </c>
    </row>
    <row r="15">
      <c r="A15" s="7" t="inlineStr">
        <is>
          <t>Ergebnis</t>
        </is>
      </c>
      <c r="B15" s="5" t="inlineStr">
        <is>
          <t>Kupferfarben hinterlegte Zellen sind die wichtigsten Ergebnisse.</t>
        </is>
      </c>
    </row>
    <row r="16">
      <c r="A16" s="8" t="inlineStr">
        <is>
          <t>Beispiel</t>
        </is>
      </c>
      <c r="B16" s="5" t="inlineStr">
        <is>
          <t>Werte mit dem Vermerk «Beispiel» ersetzen.</t>
        </is>
      </c>
    </row>
    <row r="17"/>
    <row r="18">
      <c r="A18" s="3" t="inlineStr">
        <is>
          <t>Fristen und Regeln auf einen Blick</t>
        </is>
      </c>
    </row>
    <row r="19">
      <c r="A19" s="9" t="inlineStr">
        <is>
          <t>Position</t>
        </is>
      </c>
      <c r="B19" s="9" t="inlineStr">
        <is>
          <t>Regel</t>
        </is>
      </c>
      <c r="C19" s="9" t="inlineStr">
        <is>
          <t>Rechtsgrundlage</t>
        </is>
      </c>
      <c r="D19" s="9" t="inlineStr">
        <is>
          <t>Link</t>
        </is>
      </c>
    </row>
    <row r="20" ht="42" customHeight="1">
      <c r="A20" s="10" t="inlineStr">
        <is>
          <t>Wirkungen der Stundung</t>
        </is>
      </c>
      <c r="B20" s="11" t="inlineStr">
        <is>
          <t>Keine Betreibung, kein Arrest; Zinsenlauf für nicht pfandgesicherte Forderungen endet mit der Bewilligung, sofern der Nachlassvertrag nichts anderes bestimmt; Verjährung steht still. Gilt schon in der provisorischen Stundung.</t>
        </is>
      </c>
      <c r="C20" s="11" t="inlineStr">
        <is>
          <t>Art. 293c Abs. 1, Art. 297 Abs. 1, 3, 6, 7 SchKG</t>
        </is>
      </c>
      <c r="D20" s="12" t="inlineStr">
        <is>
          <t>https://www.fedlex.admin.ch/eli/cc/11/529_488_529/de#art_297</t>
        </is>
      </c>
    </row>
    <row r="21" ht="42" customHeight="1">
      <c r="A21" s="10" t="inlineStr">
        <is>
          <t>Schuldenruf</t>
        </is>
      </c>
      <c r="B21" s="11" t="inlineStr">
        <is>
          <t>Forderung innert eines Monats beim Sachwalter eingeben, sonst kein Stimmrecht über den Nachlassvertrag.</t>
        </is>
      </c>
      <c r="C21" s="11" t="inlineStr">
        <is>
          <t>Art. 300 Abs. 1 SchKG</t>
        </is>
      </c>
      <c r="D21" s="12" t="inlineStr">
        <is>
          <t>https://www.fedlex.admin.ch/eli/cc/11/529_488_529/de#art_300</t>
        </is>
      </c>
    </row>
    <row r="22" ht="42" customHeight="1">
      <c r="A22" s="10" t="inlineStr">
        <is>
          <t>Fristbeginn</t>
        </is>
      </c>
      <c r="B22" s="11" t="inlineStr">
        <is>
          <t>Massgebend ist die Veröffentlichung im Schweizerischen Handelsamtsblatt (SHAB).</t>
        </is>
      </c>
      <c r="C22" s="11" t="inlineStr">
        <is>
          <t>Art. 35 Abs. 1 SchKG</t>
        </is>
      </c>
      <c r="D22" s="12" t="inlineStr">
        <is>
          <t>https://www.fedlex.admin.ch/eli/cc/11/529_488_529/de#art_35</t>
        </is>
      </c>
    </row>
    <row r="23" ht="42" customHeight="1">
      <c r="A23" s="10" t="inlineStr">
        <is>
          <t>Verzugszins</t>
        </is>
      </c>
      <c r="B23" s="11" t="inlineStr">
        <is>
          <t>5 Prozent pro Jahr ab Mahnung oder Verfalltag; im Nachlassverfahren längstens bis zur Bewilligung der Stundung.</t>
        </is>
      </c>
      <c r="C23" s="11" t="inlineStr">
        <is>
          <t>Art. 102, 104 Abs. 1 OR; Art. 297 Abs. 7 SchKG</t>
        </is>
      </c>
      <c r="D23" s="12" t="inlineStr">
        <is>
          <t>https://www.fedlex.admin.ch/eli/cc/27/317_321_377/de#art_104</t>
        </is>
      </c>
    </row>
    <row r="24" ht="42" customHeight="1">
      <c r="A24" s="10" t="inlineStr">
        <is>
          <t>Leistungen während der Stundung</t>
        </is>
      </c>
      <c r="B24" s="11" t="inlineStr">
        <is>
          <t>Mit Zustimmung des Sachwalters Masseverbindlichkeit; ohne Zustimmung Nachlassforderung.</t>
        </is>
      </c>
      <c r="C24" s="11" t="inlineStr">
        <is>
          <t>Art. 310 Abs. 1 und 2 SchKG</t>
        </is>
      </c>
      <c r="D24" s="12" t="inlineStr">
        <is>
          <t>https://www.fedlex.admin.ch/eli/cc/11/529_488_529/de#art_310</t>
        </is>
      </c>
    </row>
    <row r="25" ht="42" customHeight="1">
      <c r="A25" s="10" t="inlineStr">
        <is>
          <t>Bürgen und Garanten</t>
        </is>
      </c>
      <c r="B25" s="11" t="inlineStr">
        <is>
          <t>Wer zustimmt, muss Mitverpflichtete mindestens zehn Tage vor der Gläubigerversammlung über Ort und Zeit informieren und die Abtretung gegen Zahlung anbieten oder sie ermächtigen, an seiner Stelle zu entscheiden. Wer nicht zustimmt, wahrt sämtliche Rechte.</t>
        </is>
      </c>
      <c r="C25" s="11" t="inlineStr">
        <is>
          <t>Art. 303 Abs. 1 bis 3 SchKG; BGE 121 III 191</t>
        </is>
      </c>
      <c r="D25" s="12" t="inlineStr">
        <is>
          <t>https://servat.unibe.ch/dfr/bge/c3121191.html</t>
        </is>
      </c>
    </row>
    <row r="26" ht="42" customHeight="1">
      <c r="A26" s="10" t="inlineStr">
        <is>
          <t>Quorum</t>
        </is>
      </c>
      <c r="B26" s="11" t="inlineStr">
        <is>
          <t>Mehrheit der Gläubiger mit mindestens zwei Dritteln der Forderungen oder ein Viertel der Gläubiger mit mindestens drei Vierteln; Zustimmung bis zum Bestätigungsentscheid.</t>
        </is>
      </c>
      <c r="C26" s="11" t="inlineStr">
        <is>
          <t>Art. 305 Abs. 1 SchKG</t>
        </is>
      </c>
      <c r="D26" s="12" t="inlineStr">
        <is>
          <t>https://www.fedlex.admin.ch/eli/cc/11/529_488_529/de#art_305</t>
        </is>
      </c>
    </row>
    <row r="27" ht="42" customHeight="1">
      <c r="A27" s="10" t="inlineStr">
        <is>
          <t>Bestätigung</t>
        </is>
      </c>
      <c r="B27" s="11" t="inlineStr">
        <is>
          <t>Angebot im richtigen Verhältnis zu den Möglichkeiten des Schuldners; Masseverbindlichkeiten und privilegierte Forderungen sichergestellt; beim ordentlichen Nachlassvertrag Sanierungsbeitrag der Anteilsinhaber.</t>
        </is>
      </c>
      <c r="C27" s="11" t="inlineStr">
        <is>
          <t>Art. 306 Abs. 1 SchKG</t>
        </is>
      </c>
      <c r="D27" s="12" t="inlineStr">
        <is>
          <t>https://www.fedlex.admin.ch/eli/cc/11/529_488_529/de#art_306</t>
        </is>
      </c>
    </row>
    <row r="28" ht="42" customHeight="1">
      <c r="A28" s="10" t="inlineStr">
        <is>
          <t>Bestrittene Forderung</t>
        </is>
      </c>
      <c r="B28" s="11" t="inlineStr">
        <is>
          <t>Klage innert 20 Tagen nach Fristansetzung durch das Nachlassgericht am Ort des Nachlassverfahrens; sonst Verlust der Sicherstellung der Dividende.</t>
        </is>
      </c>
      <c r="C28" s="11" t="inlineStr">
        <is>
          <t>Art. 315 Abs. 1 SchKG; OGer ZH PS130137</t>
        </is>
      </c>
      <c r="D28" s="12" t="inlineStr">
        <is>
          <t>https://entscheidsuche.ch/docs/ZH_Obergericht/ZH_OG_001_PS130137_2013-09-27.pdf</t>
        </is>
      </c>
    </row>
    <row r="29" ht="42" customHeight="1">
      <c r="A29" s="10" t="inlineStr">
        <is>
          <t>Beschwerde</t>
        </is>
      </c>
      <c r="B29" s="11" t="inlineStr">
        <is>
          <t>Beschwerde nach ZPO innert 10 Tagen ab Zustellung, Gerichtsferien gelten nicht. Frist in der Rechtsmittelbelehrung prüfen.</t>
        </is>
      </c>
      <c r="C29" s="11" t="inlineStr">
        <is>
          <t>Art. 307 Abs. 1 SchKG; Art. 251 lit. a, 321 Abs. 2, 145 Abs. 2 lit. b ZPO; Bezirksgericht Zürich EC230046</t>
        </is>
      </c>
      <c r="D29" s="12" t="inlineStr">
        <is>
          <t>https://www.gerichte-zh.ch/fileadmin/user_upload/entscheide/oeffentlich/EC230046-L.pdf</t>
        </is>
      </c>
    </row>
    <row r="30"/>
    <row r="31">
      <c r="A31" s="2" t="inlineStr">
        <is>
          <t>Stand der Quellen: 26.10.2026. SchKG Fassung Stand 1.1.2026 (Sanierungsrecht gemäss AS 2013 4111, in Kraft seit 1.1.2014). Die Vorlage ersetzt keine Beratung im Einzelfall. Massgebend sind die Publikationen des Sachwalters und die Verfügungen des Nachlassgerichts.</t>
        </is>
      </c>
    </row>
  </sheetData>
  <sheetProtection selectLockedCells="0" selectUnlockedCells="0" sheet="1" objects="0" insertRows="1" insertHyperlinks="1" autoFilter="1" scenarios="0" formatColumns="0" deleteColumns="1" insertColumns="1" pivotTables="1" deleteRows="1" formatCells="1" formatRows="0" sort="1"/>
  <mergeCells count="6">
    <mergeCell ref="B10:D10"/>
    <mergeCell ref="B11:D11"/>
    <mergeCell ref="B8:D8"/>
    <mergeCell ref="B9:D9"/>
    <mergeCell ref="B7:D7"/>
    <mergeCell ref="B6:D6"/>
  </mergeCells>
  <hyperlinks>
    <hyperlink xmlns:r="http://schemas.openxmlformats.org/officeDocument/2006/relationships" ref="D20" r:id="rId1"/>
    <hyperlink xmlns:r="http://schemas.openxmlformats.org/officeDocument/2006/relationships" ref="D21" r:id="rId2"/>
    <hyperlink xmlns:r="http://schemas.openxmlformats.org/officeDocument/2006/relationships" ref="D22" r:id="rId3"/>
    <hyperlink xmlns:r="http://schemas.openxmlformats.org/officeDocument/2006/relationships" ref="D23" r:id="rId4"/>
    <hyperlink xmlns:r="http://schemas.openxmlformats.org/officeDocument/2006/relationships" ref="D24" r:id="rId5"/>
    <hyperlink xmlns:r="http://schemas.openxmlformats.org/officeDocument/2006/relationships" ref="D25" r:id="rId6"/>
    <hyperlink xmlns:r="http://schemas.openxmlformats.org/officeDocument/2006/relationships" ref="D26" r:id="rId7"/>
    <hyperlink xmlns:r="http://schemas.openxmlformats.org/officeDocument/2006/relationships" ref="D27" r:id="rId8"/>
    <hyperlink xmlns:r="http://schemas.openxmlformats.org/officeDocument/2006/relationships" ref="D28" r:id="rId9"/>
    <hyperlink xmlns:r="http://schemas.openxmlformats.org/officeDocument/2006/relationships" ref="D29" r:id="rId10"/>
  </hyperlinks>
  <pageMargins left="0.75" right="0.75" top="1" bottom="1" header="0.5" footer="0.5"/>
  <pageSetup orientation="landscape" paperSize="9" fitToHeight="0" fitToWidth="1"/>
  <headerFooter>
    <oddHeader>&amp;R&amp;8 &amp;A</oddHeader>
    <oddFooter>&amp;C&amp;"Arial"&amp;8 Vortrieb · vortrieb.ch · Stand Oktober 2026 · ersetzt keine Beratung im Einzelfall</oddFooter>
    <evenHeader/>
    <evenFooter>&amp;CVortrieb · vortrieb.ch · Stand Oktober 2026 · ersetzt keine Beratung im Einzelfall</evenFooter>
    <firstHeader/>
    <firstFooter/>
  </headerFooter>
</worksheet>
</file>

<file path=xl/worksheets/sheet2.xml><?xml version="1.0" encoding="utf-8"?>
<worksheet xmlns="http://schemas.openxmlformats.org/spreadsheetml/2006/main">
  <sheetPr>
    <outlinePr summaryBelow="1" summaryRight="1"/>
    <pageSetUpPr fitToPage="1"/>
  </sheetPr>
  <dimension ref="A1:G18"/>
  <sheetViews>
    <sheetView showGridLines="0" workbookViewId="0">
      <selection activeCell="A1" sqref="A1"/>
    </sheetView>
  </sheetViews>
  <sheetFormatPr baseColWidth="8" defaultRowHeight="15"/>
  <cols>
    <col width="5" customWidth="1" min="1" max="1"/>
    <col width="66" customWidth="1" min="2" max="2"/>
    <col width="14" customWidth="1" min="3" max="3"/>
    <col width="16" customWidth="1" min="4" max="4"/>
    <col width="14" customWidth="1" min="5" max="5"/>
    <col width="18" customWidth="1" min="6" max="6"/>
    <col width="30" customWidth="1" min="7" max="7"/>
  </cols>
  <sheetData>
    <row r="1">
      <c r="A1" s="1" t="inlineStr">
        <is>
          <t>Checkliste für Gläubiger im Nachlassverfahren</t>
        </is>
      </c>
    </row>
    <row r="2">
      <c r="A2" s="2" t="inlineStr">
        <is>
          <t>Status setzen, Datum und Beleg festhalten. Fristen kommen aus dem Blatt Eckdaten.</t>
        </is>
      </c>
    </row>
    <row r="3"/>
    <row r="4">
      <c r="A4" s="9" t="inlineStr">
        <is>
          <t>Nr.</t>
        </is>
      </c>
      <c r="B4" s="9" t="inlineStr">
        <is>
          <t>Handlung</t>
        </is>
      </c>
      <c r="C4" s="9" t="inlineStr">
        <is>
          <t>Frist</t>
        </is>
      </c>
      <c r="D4" s="9" t="inlineStr">
        <is>
          <t>Status</t>
        </is>
      </c>
      <c r="E4" s="9" t="inlineStr">
        <is>
          <t>Erledigt am</t>
        </is>
      </c>
      <c r="F4" s="9" t="inlineStr">
        <is>
          <t>Verantwortlich</t>
        </is>
      </c>
      <c r="G4" s="9" t="inlineStr">
        <is>
          <t>Beleg / Ablage</t>
        </is>
      </c>
    </row>
    <row r="5" ht="28" customHeight="1">
      <c r="A5" s="13" t="n">
        <v>1</v>
      </c>
      <c r="B5" s="11" t="inlineStr">
        <is>
          <t>SHAB-Meldung gefunden, Bewilligungsdatum, Nachlassgericht und Sachwalter notiert</t>
        </is>
      </c>
      <c r="C5" s="14">
        <f>Stichtag</f>
        <v/>
      </c>
      <c r="D5" s="6" t="inlineStr">
        <is>
          <t>offen</t>
        </is>
      </c>
      <c r="E5" s="15" t="n"/>
      <c r="F5" s="6" t="n"/>
      <c r="G5" s="6" t="n"/>
    </row>
    <row r="6" ht="28" customHeight="1">
      <c r="A6" s="13" t="n">
        <v>2</v>
      </c>
      <c r="B6" s="11" t="inlineStr">
        <is>
          <t>Offene Posten nach Stichtag getrennt: vor der Stundung und danach</t>
        </is>
      </c>
      <c r="C6" s="14">
        <f>Stichtag</f>
        <v/>
      </c>
      <c r="D6" s="6" t="inlineStr">
        <is>
          <t>offen</t>
        </is>
      </c>
      <c r="E6" s="15" t="n"/>
      <c r="F6" s="6" t="n"/>
      <c r="G6" s="6" t="n"/>
    </row>
    <row r="7" ht="28" customHeight="1">
      <c r="A7" s="13" t="n">
        <v>3</v>
      </c>
      <c r="B7" s="11" t="inlineStr">
        <is>
          <t>Betreibungen und Mahnläufe für den Kunden gestoppt</t>
        </is>
      </c>
      <c r="C7" s="14">
        <f>Stichtag</f>
        <v/>
      </c>
      <c r="D7" s="6" t="inlineStr">
        <is>
          <t>offen</t>
        </is>
      </c>
      <c r="E7" s="15" t="n"/>
      <c r="F7" s="6" t="n"/>
      <c r="G7" s="6" t="n"/>
    </row>
    <row r="8" ht="28" customHeight="1">
      <c r="A8" s="13" t="n">
        <v>4</v>
      </c>
      <c r="B8" s="11" t="inlineStr">
        <is>
          <t>Eingabefrist aus dem Schuldenruf berechnet und im Kalender eingetragen</t>
        </is>
      </c>
      <c r="C8" s="14">
        <f>Eingabefrist</f>
        <v/>
      </c>
      <c r="D8" s="6" t="inlineStr">
        <is>
          <t>offen</t>
        </is>
      </c>
      <c r="E8" s="15" t="n"/>
      <c r="F8" s="6" t="n"/>
      <c r="G8" s="6" t="n"/>
    </row>
    <row r="9" ht="28" customHeight="1">
      <c r="A9" s="13" t="n">
        <v>5</v>
      </c>
      <c r="B9" s="11" t="inlineStr">
        <is>
          <t>Forderung mit Kapital, Verzugszins bis Stichtag und Belegen eingeschrieben eingegeben</t>
        </is>
      </c>
      <c r="C9" s="14">
        <f>Eingabefrist</f>
        <v/>
      </c>
      <c r="D9" s="6" t="inlineStr">
        <is>
          <t>offen</t>
        </is>
      </c>
      <c r="E9" s="15" t="n"/>
      <c r="F9" s="6" t="n"/>
      <c r="G9" s="6" t="n"/>
    </row>
    <row r="10" ht="28" customHeight="1">
      <c r="A10" s="13" t="n">
        <v>6</v>
      </c>
      <c r="B10" s="11" t="inlineStr">
        <is>
          <t>Anerkennung der Forderung bei der Akteneinsicht oder beim Sachwalter geprüft</t>
        </is>
      </c>
      <c r="C10" s="14">
        <f>GV</f>
        <v/>
      </c>
      <c r="D10" s="6" t="inlineStr">
        <is>
          <t>offen</t>
        </is>
      </c>
      <c r="E10" s="15" t="n"/>
      <c r="F10" s="6" t="n"/>
      <c r="G10" s="6" t="n"/>
    </row>
    <row r="11" ht="28" customHeight="1">
      <c r="A11" s="13" t="n">
        <v>7</v>
      </c>
      <c r="B11" s="11" t="inlineStr">
        <is>
          <t>Neue Lieferungen nur mit schriftlicher Zustimmung des Sachwalters oder gegen Vorauszahlung</t>
        </is>
      </c>
      <c r="C11" s="11" t="inlineStr">
        <is>
          <t>laufend</t>
        </is>
      </c>
      <c r="D11" s="6" t="inlineStr">
        <is>
          <t>offen</t>
        </is>
      </c>
      <c r="E11" s="15" t="n"/>
      <c r="F11" s="6" t="n"/>
      <c r="G11" s="6" t="n"/>
    </row>
    <row r="12" ht="28" customHeight="1">
      <c r="A12" s="13" t="n">
        <v>8</v>
      </c>
      <c r="B12" s="11" t="inlineStr">
        <is>
          <t>Nachlassdividende und Konkursdividende nach Betrag und Zahlungszeitpunkt verglichen</t>
        </is>
      </c>
      <c r="C12" s="14">
        <f>Postaufgabe</f>
        <v/>
      </c>
      <c r="D12" s="6" t="inlineStr">
        <is>
          <t>offen</t>
        </is>
      </c>
      <c r="E12" s="15" t="n"/>
      <c r="F12" s="6" t="n"/>
      <c r="G12" s="6" t="n"/>
    </row>
    <row r="13" ht="28" customHeight="1">
      <c r="A13" s="13" t="n">
        <v>9</v>
      </c>
      <c r="B13" s="11" t="inlineStr">
        <is>
          <t>Bürgen, Garanten und Mitschuldner mindestens zehn Tage vor der Versammlung eingeschrieben informiert</t>
        </is>
      </c>
      <c r="C13" s="14">
        <f>Mitteilung</f>
        <v/>
      </c>
      <c r="D13" s="6" t="inlineStr">
        <is>
          <t>offen</t>
        </is>
      </c>
      <c r="E13" s="15" t="n"/>
      <c r="F13" s="6" t="n"/>
      <c r="G13" s="6" t="n"/>
    </row>
    <row r="14" ht="28" customHeight="1">
      <c r="A14" s="13" t="n">
        <v>10</v>
      </c>
      <c r="B14" s="11" t="inlineStr">
        <is>
          <t>Stimmformular zeichnungsberechtigt unterschrieben und vor der Frist eingeschrieben versandt</t>
        </is>
      </c>
      <c r="C14" s="14">
        <f>Postaufgabe</f>
        <v/>
      </c>
      <c r="D14" s="6" t="inlineStr">
        <is>
          <t>offen</t>
        </is>
      </c>
      <c r="E14" s="15" t="n"/>
      <c r="F14" s="6" t="n"/>
      <c r="G14" s="6" t="n"/>
    </row>
    <row r="15" ht="28" customHeight="1">
      <c r="A15" s="13" t="n">
        <v>11</v>
      </c>
      <c r="B15" s="11" t="inlineStr">
        <is>
          <t>Bestätigungsentscheid, Beschwerdefrist und allfällige Klagefrist von 20 Tagen überwacht</t>
        </is>
      </c>
      <c r="C15" s="14">
        <f>IF(Entscheid="",Stundungsende,Entscheid+10)</f>
        <v/>
      </c>
      <c r="D15" s="6" t="inlineStr">
        <is>
          <t>offen</t>
        </is>
      </c>
      <c r="E15" s="15" t="n"/>
      <c r="F15" s="6" t="n"/>
      <c r="G15" s="6" t="n"/>
    </row>
    <row r="16" ht="28" customHeight="1">
      <c r="A16" s="13" t="n">
        <v>12</v>
      </c>
      <c r="B16" s="11" t="inlineStr">
        <is>
          <t>Verzichtsteil ausgebucht, Zahlungstermine der Dividenden im Debitorenmonitoring hinterlegt</t>
        </is>
      </c>
      <c r="C16" s="11" t="inlineStr">
        <is>
          <t>laufend</t>
        </is>
      </c>
      <c r="D16" s="6" t="inlineStr">
        <is>
          <t>offen</t>
        </is>
      </c>
      <c r="E16" s="15" t="n"/>
      <c r="F16" s="6" t="n"/>
      <c r="G16" s="6" t="n"/>
    </row>
    <row r="17"/>
    <row r="18">
      <c r="B18" s="10" t="inlineStr">
        <is>
          <t>Erledigt</t>
        </is>
      </c>
      <c r="C18" s="7">
        <f>COUNTIF(D5:D16,"erledigt")&amp;" von "&amp;(12-COUNTIF(D5:D16,"nicht relevant"))</f>
        <v/>
      </c>
    </row>
  </sheetData>
  <sheetProtection selectLockedCells="0" selectUnlockedCells="0" sheet="1" objects="0" insertRows="1" insertHyperlinks="1" autoFilter="1" scenarios="0" formatColumns="0" deleteColumns="1" insertColumns="1" pivotTables="1" deleteRows="1" formatCells="1" formatRows="0" sort="1"/>
  <conditionalFormatting sqref="A5:G16">
    <cfRule type="expression" priority="1" dxfId="0">
      <formula>$D5="erledigt"</formula>
    </cfRule>
  </conditionalFormatting>
  <conditionalFormatting sqref="C5:C16">
    <cfRule type="expression" priority="2" dxfId="1">
      <formula>AND(ISNUMBER($C5),$D5&lt;&gt;"erledigt",$D5&lt;&gt;"nicht relevant",$C5&lt;TODAY())</formula>
    </cfRule>
  </conditionalFormatting>
  <dataValidations count="1">
    <dataValidation sqref="D5:D16" showDropDown="0" showInputMessage="0" showErrorMessage="0" allowBlank="1" type="list">
      <formula1>"offen,in Arbeit,erledigt,nicht relevant"</formula1>
    </dataValidation>
  </dataValidations>
  <pageMargins left="0.75" right="0.75" top="1" bottom="1" header="0.5" footer="0.5"/>
  <pageSetup orientation="landscape" paperSize="9" fitToHeight="0" fitToWidth="1"/>
  <headerFooter>
    <oddHeader>&amp;R&amp;8 &amp;A</oddHeader>
    <oddFooter>&amp;C&amp;"Arial"&amp;8 Vortrieb · vortrieb.ch · Stand Oktober 2026 · ersetzt keine Beratung im Einzelfall</oddFooter>
    <evenHeader/>
    <evenFooter>&amp;CVortrieb · vortrieb.ch · Stand Oktober 2026 · ersetzt keine Beratung im Einzelfall</evenFooter>
    <firstHeader/>
    <firstFooter/>
  </headerFooter>
</worksheet>
</file>

<file path=xl/worksheets/sheet3.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52" customWidth="1" min="1" max="1"/>
    <col width="22" customWidth="1" min="2" max="2"/>
    <col width="70" customWidth="1" min="3" max="3"/>
  </cols>
  <sheetData>
    <row r="1">
      <c r="A1" s="1" t="inlineStr">
        <is>
          <t>Eckdaten des Nachlassverfahrens</t>
        </is>
      </c>
    </row>
    <row r="2">
      <c r="A2" s="2" t="inlineStr">
        <is>
          <t>Angaben aus der SHAB-Publikation und der Einladung des Sachwalters. Graue Felder ausfüllen. Beispielwerte (fiktiver Kunde) ersetzen.</t>
        </is>
      </c>
    </row>
    <row r="3">
      <c r="A3" s="9" t="inlineStr">
        <is>
          <t>Angabe</t>
        </is>
      </c>
      <c r="B3" s="9" t="inlineStr">
        <is>
          <t>Wert</t>
        </is>
      </c>
      <c r="C3" s="9" t="inlineStr">
        <is>
          <t>Hinweis</t>
        </is>
      </c>
    </row>
    <row r="4">
      <c r="A4" s="10" t="inlineStr">
        <is>
          <t>Kunde in Nachlassstundung</t>
        </is>
      </c>
      <c r="B4" s="6" t="inlineStr">
        <is>
          <t>Beispiel Klinik AG</t>
        </is>
      </c>
      <c r="C4" s="16" t="inlineStr">
        <is>
          <t>Beispiel. Firma laut Handelsregister.</t>
        </is>
      </c>
    </row>
    <row r="5">
      <c r="A5" s="10" t="inlineStr">
        <is>
          <t>Nachlassgericht</t>
        </is>
      </c>
      <c r="B5" s="6" t="inlineStr">
        <is>
          <t>Bezirksgericht (Beispiel)</t>
        </is>
      </c>
      <c r="C5" s="16" t="inlineStr">
        <is>
          <t>Steht in der SHAB-Meldung über die Bewilligung der Stundung (Art. 296 SchKG).</t>
        </is>
      </c>
    </row>
    <row r="6">
      <c r="A6" s="10" t="inlineStr">
        <is>
          <t>Sachwalter, Adresse</t>
        </is>
      </c>
      <c r="B6" s="6" t="inlineStr">
        <is>
          <t>laut SHAB-Publikation</t>
        </is>
      </c>
      <c r="C6" s="16" t="inlineStr">
        <is>
          <t>Adresse für Forderungseingabe und Stimmabgabe.</t>
        </is>
      </c>
    </row>
    <row r="7">
      <c r="A7" s="10" t="inlineStr">
        <is>
          <t>Bewilligung provisorische Stundung (Stichtag)</t>
        </is>
      </c>
      <c r="B7" s="15" t="n">
        <v>46188</v>
      </c>
      <c r="C7" s="16" t="inlineStr">
        <is>
          <t>Beispiel. Ab diesem Tag: keine Betreibung, Zinsenlauf endet (Art. 293c, 297 SchKG).</t>
        </is>
      </c>
    </row>
    <row r="8">
      <c r="A8" s="10" t="inlineStr">
        <is>
          <t>Veröffentlichung Schuldenruf im SHAB</t>
        </is>
      </c>
      <c r="B8" s="15" t="n">
        <v>46213</v>
      </c>
      <c r="C8" s="16" t="inlineStr">
        <is>
          <t>Beispiel. Massgebend ist das SHAB-Datum (Art. 35 Abs. 1 SchKG).</t>
        </is>
      </c>
    </row>
    <row r="9">
      <c r="A9" s="10" t="inlineStr">
        <is>
          <t>Eingabefrist (ein Monat ab SHAB, Richtwert)</t>
        </is>
      </c>
      <c r="B9" s="17">
        <f>IF(SchuldenrufSHAB="","",EDATE(SchuldenrufSHAB,1))</f>
        <v/>
      </c>
      <c r="C9" s="16" t="inlineStr">
        <is>
          <t>Art. 300 Abs. 1 SchKG. Genaues Fristende in der Publikation prüfen.</t>
        </is>
      </c>
    </row>
    <row r="10">
      <c r="A10" s="10" t="inlineStr">
        <is>
          <t>Empfohlener Versand der Eingabe (eine Woche vorher)</t>
        </is>
      </c>
      <c r="B10" s="18">
        <f>IF(Eingabefrist="","",WORKDAY(Eingabefrist,-5))</f>
        <v/>
      </c>
      <c r="C10" s="16" t="inlineStr">
        <is>
          <t>Empfehlung der Redaktion: eingeschrieben, mit Belegen.</t>
        </is>
      </c>
    </row>
    <row r="11">
      <c r="A11" s="10" t="inlineStr">
        <is>
          <t>Gläubigerversammlung</t>
        </is>
      </c>
      <c r="B11" s="15" t="n">
        <v>46323</v>
      </c>
      <c r="C11" s="16" t="inlineStr">
        <is>
          <t>Beispiel (Datum wie im Verfahren GZO AG).</t>
        </is>
      </c>
    </row>
    <row r="12">
      <c r="A12" s="10" t="inlineStr">
        <is>
          <t>Mitteilung an Bürgen und Garanten: Zugang spätestens</t>
        </is>
      </c>
      <c r="B12" s="17">
        <f>IF(GV="","",GV-10)</f>
        <v/>
      </c>
      <c r="C12" s="16" t="inlineStr">
        <is>
          <t>Mindestens zehn Tage vor der Versammlung (Art. 303 Abs. 2 SchKG, BGE 121 III 191).</t>
        </is>
      </c>
    </row>
    <row r="13">
      <c r="A13" s="10" t="inlineStr">
        <is>
          <t>Mitteilung: empfohlener Versand</t>
        </is>
      </c>
      <c r="B13" s="18">
        <f>IF(GV="","",WORKDAY(GV-10,-5))</f>
        <v/>
      </c>
      <c r="C13" s="16" t="inlineStr">
        <is>
          <t>Empfehlung der Redaktion: eine Woche Reserve für den Postlauf.</t>
        </is>
      </c>
    </row>
    <row r="14">
      <c r="A14" s="10" t="inlineStr">
        <is>
          <t>Frist schriftliche Stimmabgabe (laut Sachwalter)</t>
        </is>
      </c>
      <c r="B14" s="15" t="n">
        <v>46333</v>
      </c>
      <c r="C14" s="16" t="inlineStr">
        <is>
          <t>Beispiel (wie GZO AG, 7.11.2026). Klären Sie, ob Eingang oder Poststempel zählt.</t>
        </is>
      </c>
    </row>
    <row r="15">
      <c r="A15" s="10" t="inlineStr">
        <is>
          <t>Wochentag der Stimmfrist</t>
        </is>
      </c>
      <c r="B15" s="10">
        <f>IF(Stimmfrist="","",CHOOSE(WEEKDAY(Stimmfrist,2),"Montag","Dienstag","Mittwoch","Donnerstag","Freitag","Samstag","Sonntag"))</f>
        <v/>
      </c>
      <c r="C15" s="16" t="inlineStr">
        <is>
          <t>Fällt die Frist auf ein Wochenende, früher versenden.</t>
        </is>
      </c>
    </row>
    <row r="16">
      <c r="A16" s="10" t="inlineStr">
        <is>
          <t>Empfohlene Postaufgabe Stimmformular</t>
        </is>
      </c>
      <c r="B16" s="17">
        <f>IF(Stimmfrist="","",WORKDAY(Stimmfrist,-3))</f>
        <v/>
      </c>
      <c r="C16" s="16" t="inlineStr">
        <is>
          <t>Drei Werktage vor der Frist, eingeschrieben (Empfehlung der Redaktion).</t>
        </is>
      </c>
    </row>
    <row r="17">
      <c r="A17" s="10" t="inlineStr">
        <is>
          <t>Ende der Stundung (laut Publikation)</t>
        </is>
      </c>
      <c r="B17" s="15" t="n">
        <v>46375</v>
      </c>
      <c r="C17" s="16" t="inlineStr">
        <is>
          <t>Beispiel. Bis dahin entscheidet das Nachlassgericht in der Regel.</t>
        </is>
      </c>
    </row>
    <row r="18">
      <c r="A18" s="10" t="inlineStr">
        <is>
          <t>Zustellung Bestätigungsentscheid</t>
        </is>
      </c>
      <c r="B18" s="15" t="n"/>
      <c r="C18" s="16" t="inlineStr">
        <is>
          <t>Eintragen, sobald der Entscheid zugestellt ist.</t>
        </is>
      </c>
    </row>
    <row r="19">
      <c r="A19" s="10" t="inlineStr">
        <is>
          <t>Ablauf Klagefrist bestrittene Forderung (20 Tage)</t>
        </is>
      </c>
      <c r="B19" s="18">
        <f>IF(Entscheid="","nach Zustellung",Entscheid+20)</f>
        <v/>
      </c>
      <c r="C19" s="16" t="inlineStr">
        <is>
          <t>Art. 315 Abs. 1 SchKG. Massgebend ist die Frist im Entscheid.</t>
        </is>
      </c>
    </row>
    <row r="20">
      <c r="A20" s="10" t="inlineStr">
        <is>
          <t>Ablauf Beschwerdefrist (Richtwert 10 Tage)</t>
        </is>
      </c>
      <c r="B20" s="18">
        <f>IF(Entscheid="","nach Zustellung",Entscheid+10)</f>
        <v/>
      </c>
      <c r="C20" s="16" t="inlineStr">
        <is>
          <t>Art. 307 Abs. 1 SchKG, Beschwerde nach ZPO, 10 Tage (Art. 321 Abs. 2 ZPO). Rechtsmittelbelehrung prüfen; Gerichtsferien gelten nicht.</t>
        </is>
      </c>
    </row>
    <row r="21">
      <c r="A21" s="10" t="inlineStr">
        <is>
          <t>Verzugszinssatz</t>
        </is>
      </c>
      <c r="B21" s="19" t="n">
        <v>0.05</v>
      </c>
      <c r="C21" s="16" t="inlineStr">
        <is>
          <t>5 Prozent pro Jahr (Art. 104 Abs. 1 OR). Höheren vertraglichen Satz nur mit Vertrag.</t>
        </is>
      </c>
    </row>
    <row r="22">
      <c r="A22" s="10" t="inlineStr">
        <is>
          <t>Abzinsungssatz für Barwert (Annahme)</t>
        </is>
      </c>
      <c r="B22" s="19" t="n">
        <v>0.03</v>
      </c>
      <c r="C22" s="16" t="inlineStr">
        <is>
          <t>Annahme: Ihre Finanzierungskosten oder Ihr Kapitalkostensatz.</t>
        </is>
      </c>
    </row>
    <row r="23">
      <c r="A23" s="10" t="inlineStr">
        <is>
          <t>Bewertungsdatum (heute)</t>
        </is>
      </c>
      <c r="B23" s="15" t="n">
        <v>46325</v>
      </c>
      <c r="C23" s="16" t="inlineStr">
        <is>
          <t>Beispiel. Datum, auf das der Barwert gerechnet wird.</t>
        </is>
      </c>
    </row>
    <row r="24"/>
    <row r="25">
      <c r="A25" s="10" t="inlineStr">
        <is>
          <t>Kontrolle: Schuldenruf nach Stichtag?</t>
        </is>
      </c>
      <c r="B25" s="11">
        <f>IF(OR(Stichtag="",SchuldenrufSHAB=""),"",IF(SchuldenrufSHAB&gt;=Stichtag,"ok","Datum prüfen"))</f>
        <v/>
      </c>
      <c r="C25" s="16" t="inlineStr">
        <is>
          <t>Der Schuldenruf folgt auf die Bewilligung der Stundung.</t>
        </is>
      </c>
    </row>
  </sheetData>
  <sheetProtection selectLockedCells="0" selectUnlockedCells="0" sheet="1" objects="0" insertRows="1" insertHyperlinks="1" autoFilter="1" scenarios="0" formatColumns="0" deleteColumns="1" insertColumns="1" pivotTables="1" deleteRows="1" formatCells="1" formatRows="0" sort="1"/>
  <conditionalFormatting sqref="B15">
    <cfRule type="expression" priority="1" dxfId="1">
      <formula>OR($B$15="Samstag",$B$15="Sonntag")</formula>
    </cfRule>
  </conditionalFormatting>
  <dataValidations count="2">
    <dataValidation sqref="B7 B8 B11 B14 B17 B18 B23" showDropDown="0" showInputMessage="0" showErrorMessage="1" allowBlank="1" error="Bitte ein Datum eingeben (TT.MM.JJJJ)." type="date" operator="greaterThan">
      <formula1>36526</formula1>
    </dataValidation>
    <dataValidation sqref="B21 B22" showDropDown="0" showInputMessage="0" showErrorMessage="1" allowBlank="0" error="Satz zwischen 0 % und 20 %." type="decimal" operator="between">
      <formula1>0</formula1>
      <formula2>0.2</formula2>
    </dataValidation>
  </dataValidations>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&amp;CVortrieb · vortrieb.ch · Stand Oktober 2026 · ersetzt keine Beratung im Einzelfall</evenFooter>
    <firstHeader/>
    <firstFooter/>
  </headerFooter>
</worksheet>
</file>

<file path=xl/worksheets/sheet4.xml><?xml version="1.0" encoding="utf-8"?>
<worksheet xmlns="http://schemas.openxmlformats.org/spreadsheetml/2006/main">
  <sheetPr>
    <outlinePr summaryBelow="1" summaryRight="1"/>
    <pageSetUpPr fitToPage="1"/>
  </sheetPr>
  <dimension ref="A1:P4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2" customWidth="1" min="2" max="2"/>
    <col width="12" customWidth="1" min="3" max="3"/>
    <col width="12" customWidth="1" min="4" max="4"/>
    <col width="13" customWidth="1" min="5" max="5"/>
    <col width="12" customWidth="1" min="6" max="6"/>
    <col width="11" customWidth="1" min="7" max="7"/>
    <col width="26" customWidth="1" min="8" max="8"/>
    <col width="9" customWidth="1" min="9" max="9"/>
    <col width="11" customWidth="1" min="10" max="10"/>
    <col width="14" customWidth="1" min="11" max="11"/>
    <col width="10" customWidth="1" min="12" max="12"/>
    <col width="17" customWidth="1" min="13" max="13"/>
    <col width="13" customWidth="1" min="14" max="14"/>
    <col width="13" customWidth="1" min="15" max="15"/>
    <col width="30" customWidth="1" min="16" max="16"/>
  </cols>
  <sheetData>
    <row r="1">
      <c r="A1" s="1" t="inlineStr">
        <is>
          <t>Forderungen gegen den Kunden</t>
        </is>
      </c>
    </row>
    <row r="2">
      <c r="A2" s="2" t="inlineStr">
        <is>
          <t>Pro Rechnung eine Zeile. Leistungsdatum ist das Datum der Lieferung oder Leistung. Die Einordnung und der Zins bis zum Stichtag werden gerechnet. Beispielwerte (fiktiv) ersetzen.</t>
        </is>
      </c>
    </row>
    <row r="3"/>
    <row r="4" ht="42" customHeight="1">
      <c r="A4" s="9" t="inlineStr">
        <is>
          <t>Rechnungs-Nr.</t>
        </is>
      </c>
      <c r="B4" s="9" t="inlineStr">
        <is>
          <t>Rechnungs-datum</t>
        </is>
      </c>
      <c r="C4" s="9" t="inlineStr">
        <is>
          <t>Leistungs-datum</t>
        </is>
      </c>
      <c r="D4" s="9" t="inlineStr">
        <is>
          <t>Fällig am</t>
        </is>
      </c>
      <c r="E4" s="9" t="inlineStr">
        <is>
          <t>Betrag CHF</t>
        </is>
      </c>
      <c r="F4" s="9" t="inlineStr">
        <is>
          <t>Verzug ab (Mahnung oder Verfalltag)</t>
        </is>
      </c>
      <c r="G4" s="9" t="inlineStr">
        <is>
          <t>Zustimmung Sachwalter (J/N)</t>
        </is>
      </c>
      <c r="H4" s="9" t="inlineStr">
        <is>
          <t>Einordnung</t>
        </is>
      </c>
      <c r="I4" s="9" t="inlineStr">
        <is>
          <t>Zinstage</t>
        </is>
      </c>
      <c r="J4" s="9" t="inlineStr">
        <is>
          <t>Verzugszins CHF</t>
        </is>
      </c>
      <c r="K4" s="9" t="inlineStr">
        <is>
          <t>In Eingabe CHF</t>
        </is>
      </c>
      <c r="L4" s="9" t="inlineStr">
        <is>
          <t>Belege voll-ständig (J/N)</t>
        </is>
      </c>
      <c r="M4" s="9" t="inlineStr">
        <is>
          <t>Status beim Sachwalter</t>
        </is>
      </c>
      <c r="N4" s="9" t="inlineStr">
        <is>
          <t>Anerkannt CHF</t>
        </is>
      </c>
      <c r="O4" s="9" t="inlineStr">
        <is>
          <t>Bestritten CHF</t>
        </is>
      </c>
      <c r="P4" s="9" t="inlineStr">
        <is>
          <t>Bemerkung</t>
        </is>
      </c>
    </row>
    <row r="5">
      <c r="A5" s="6" t="inlineStr">
        <is>
          <t>R-26-0412</t>
        </is>
      </c>
      <c r="B5" s="15" t="n">
        <v>46122</v>
      </c>
      <c r="C5" s="15" t="n">
        <v>46120</v>
      </c>
      <c r="D5" s="15" t="n">
        <v>46152</v>
      </c>
      <c r="E5" s="20" t="n">
        <v>18400</v>
      </c>
      <c r="F5" s="15" t="n">
        <v>46153</v>
      </c>
      <c r="G5" s="6" t="inlineStr">
        <is>
          <t>N</t>
        </is>
      </c>
      <c r="H5" s="11">
        <f>IF(OR(C5="",Stichtag=""),"",IF(C5&lt;Stichtag,"Nachlassforderung",IF(G5="J","Masseverbindlichkeit","Nachlassforderung ohne Zustimmung")))</f>
        <v/>
      </c>
      <c r="I5" s="21">
        <f>IF(OR(H5&lt;&gt;"Nachlassforderung",F5=""),0,MAX(0,Stichtag-F5))</f>
        <v/>
      </c>
      <c r="J5" s="22">
        <f>ROUND(IF(E5="",0,E5)*Zinssatz*I5/365,2)</f>
        <v/>
      </c>
      <c r="K5" s="22">
        <f>IF(LEFT(H5,17)="Nachlassforderung",E5+J5,0)</f>
        <v/>
      </c>
      <c r="L5" s="6" t="inlineStr">
        <is>
          <t>J</t>
        </is>
      </c>
      <c r="M5" s="6" t="inlineStr">
        <is>
          <t>anerkannt</t>
        </is>
      </c>
      <c r="N5" s="20" t="n">
        <v>18488.22</v>
      </c>
      <c r="O5" s="22">
        <f>IF(OR(M5="",M5="offen",K5=0),0,MAX(0,K5-N5))</f>
        <v/>
      </c>
      <c r="P5" s="6" t="inlineStr">
        <is>
          <t>Beispiel. Verfalltag 10.05.2026 vereinbart.</t>
        </is>
      </c>
    </row>
    <row r="6">
      <c r="A6" s="6" t="inlineStr">
        <is>
          <t>R-26-0505</t>
        </is>
      </c>
      <c r="B6" s="15" t="n">
        <v>46147</v>
      </c>
      <c r="C6" s="15" t="n">
        <v>46146</v>
      </c>
      <c r="D6" s="15" t="n">
        <v>46177</v>
      </c>
      <c r="E6" s="20" t="n">
        <v>26750</v>
      </c>
      <c r="F6" s="15" t="n"/>
      <c r="G6" s="6" t="inlineStr">
        <is>
          <t>N</t>
        </is>
      </c>
      <c r="H6" s="11">
        <f>IF(OR(C6="",Stichtag=""),"",IF(C6&lt;Stichtag,"Nachlassforderung",IF(G6="J","Masseverbindlichkeit","Nachlassforderung ohne Zustimmung")))</f>
        <v/>
      </c>
      <c r="I6" s="21">
        <f>IF(OR(H6&lt;&gt;"Nachlassforderung",F6=""),0,MAX(0,Stichtag-F6))</f>
        <v/>
      </c>
      <c r="J6" s="22">
        <f>ROUND(IF(E6="",0,E6)*Zinssatz*I6/365,2)</f>
        <v/>
      </c>
      <c r="K6" s="22">
        <f>IF(LEFT(H6,17)="Nachlassforderung",E6+J6,0)</f>
        <v/>
      </c>
      <c r="L6" s="6" t="inlineStr">
        <is>
          <t>J</t>
        </is>
      </c>
      <c r="M6" s="6" t="inlineStr">
        <is>
          <t>teilweise anerkannt</t>
        </is>
      </c>
      <c r="N6" s="20" t="n">
        <v>20000</v>
      </c>
      <c r="O6" s="22">
        <f>IF(OR(M6="",M6="offen",K6=0),0,MAX(0,K6-N6))</f>
        <v/>
      </c>
      <c r="P6" s="6" t="inlineStr">
        <is>
          <t>Beispiel. Keine Mahnung, daher kein Zins.</t>
        </is>
      </c>
    </row>
    <row r="7">
      <c r="A7" s="6" t="inlineStr">
        <is>
          <t>R-26-0602</t>
        </is>
      </c>
      <c r="B7" s="15" t="n">
        <v>46175</v>
      </c>
      <c r="C7" s="15" t="n">
        <v>46174</v>
      </c>
      <c r="D7" s="15" t="n">
        <v>46205</v>
      </c>
      <c r="E7" s="20" t="n">
        <v>9860</v>
      </c>
      <c r="F7" s="15" t="n"/>
      <c r="G7" s="6" t="inlineStr">
        <is>
          <t>N</t>
        </is>
      </c>
      <c r="H7" s="11">
        <f>IF(OR(C7="",Stichtag=""),"",IF(C7&lt;Stichtag,"Nachlassforderung",IF(G7="J","Masseverbindlichkeit","Nachlassforderung ohne Zustimmung")))</f>
        <v/>
      </c>
      <c r="I7" s="21">
        <f>IF(OR(H7&lt;&gt;"Nachlassforderung",F7=""),0,MAX(0,Stichtag-F7))</f>
        <v/>
      </c>
      <c r="J7" s="22">
        <f>ROUND(IF(E7="",0,E7)*Zinssatz*I7/365,2)</f>
        <v/>
      </c>
      <c r="K7" s="22">
        <f>IF(LEFT(H7,17)="Nachlassforderung",E7+J7,0)</f>
        <v/>
      </c>
      <c r="L7" s="6" t="inlineStr">
        <is>
          <t>N</t>
        </is>
      </c>
      <c r="M7" s="6" t="inlineStr">
        <is>
          <t>bestritten</t>
        </is>
      </c>
      <c r="N7" s="20" t="n">
        <v>0</v>
      </c>
      <c r="O7" s="22">
        <f>IF(OR(M7="",M7="offen",K7=0),0,MAX(0,K7-N7))</f>
        <v/>
      </c>
      <c r="P7" s="6" t="inlineStr">
        <is>
          <t>Beispiel. Lieferschein fehlt.</t>
        </is>
      </c>
    </row>
    <row r="8">
      <c r="A8" s="6" t="inlineStr">
        <is>
          <t>R-26-0701</t>
        </is>
      </c>
      <c r="B8" s="15" t="n">
        <v>46204</v>
      </c>
      <c r="C8" s="15" t="n">
        <v>46203</v>
      </c>
      <c r="D8" s="15" t="n">
        <v>46234</v>
      </c>
      <c r="E8" s="20" t="n">
        <v>12300</v>
      </c>
      <c r="F8" s="15" t="n"/>
      <c r="G8" s="6" t="inlineStr">
        <is>
          <t>J</t>
        </is>
      </c>
      <c r="H8" s="11">
        <f>IF(OR(C8="",Stichtag=""),"",IF(C8&lt;Stichtag,"Nachlassforderung",IF(G8="J","Masseverbindlichkeit","Nachlassforderung ohne Zustimmung")))</f>
        <v/>
      </c>
      <c r="I8" s="21">
        <f>IF(OR(H8&lt;&gt;"Nachlassforderung",F8=""),0,MAX(0,Stichtag-F8))</f>
        <v/>
      </c>
      <c r="J8" s="22">
        <f>ROUND(IF(E8="",0,E8)*Zinssatz*I8/365,2)</f>
        <v/>
      </c>
      <c r="K8" s="22">
        <f>IF(LEFT(H8,17)="Nachlassforderung",E8+J8,0)</f>
        <v/>
      </c>
      <c r="L8" s="6" t="inlineStr">
        <is>
          <t>J</t>
        </is>
      </c>
      <c r="M8" s="6" t="inlineStr">
        <is>
          <t>offen</t>
        </is>
      </c>
      <c r="N8" s="20" t="n"/>
      <c r="O8" s="22">
        <f>IF(OR(M8="",M8="offen",K8=0),0,MAX(0,K8-N8))</f>
        <v/>
      </c>
      <c r="P8" s="6" t="inlineStr">
        <is>
          <t>Beispiel. Schriftliche Zustimmung Sachwalter vom 22.06.2026.</t>
        </is>
      </c>
    </row>
    <row r="9">
      <c r="A9" s="6" t="inlineStr">
        <is>
          <t>R-26-0715</t>
        </is>
      </c>
      <c r="B9" s="15" t="n">
        <v>46218</v>
      </c>
      <c r="C9" s="15" t="n">
        <v>46217</v>
      </c>
      <c r="D9" s="15" t="n">
        <v>46248</v>
      </c>
      <c r="E9" s="20" t="n">
        <v>4200</v>
      </c>
      <c r="F9" s="15" t="n"/>
      <c r="G9" s="6" t="inlineStr">
        <is>
          <t>N</t>
        </is>
      </c>
      <c r="H9" s="11">
        <f>IF(OR(C9="",Stichtag=""),"",IF(C9&lt;Stichtag,"Nachlassforderung",IF(G9="J","Masseverbindlichkeit","Nachlassforderung ohne Zustimmung")))</f>
        <v/>
      </c>
      <c r="I9" s="21">
        <f>IF(OR(H9&lt;&gt;"Nachlassforderung",F9=""),0,MAX(0,Stichtag-F9))</f>
        <v/>
      </c>
      <c r="J9" s="22">
        <f>ROUND(IF(E9="",0,E9)*Zinssatz*I9/365,2)</f>
        <v/>
      </c>
      <c r="K9" s="22">
        <f>IF(LEFT(H9,17)="Nachlassforderung",E9+J9,0)</f>
        <v/>
      </c>
      <c r="L9" s="6" t="inlineStr">
        <is>
          <t>J</t>
        </is>
      </c>
      <c r="M9" s="6" t="inlineStr">
        <is>
          <t>offen</t>
        </is>
      </c>
      <c r="N9" s="20" t="n"/>
      <c r="O9" s="22">
        <f>IF(OR(M9="",M9="offen",K9=0),0,MAX(0,K9-N9))</f>
        <v/>
      </c>
      <c r="P9" s="6" t="inlineStr">
        <is>
          <t>Beispiel. Ohne Zustimmung geliefert.</t>
        </is>
      </c>
    </row>
    <row r="10">
      <c r="A10" s="6" t="n"/>
      <c r="B10" s="15" t="n"/>
      <c r="C10" s="15" t="n"/>
      <c r="D10" s="15" t="n"/>
      <c r="E10" s="20" t="n"/>
      <c r="F10" s="15" t="n"/>
      <c r="G10" s="6" t="n"/>
      <c r="H10" s="11">
        <f>IF(OR(C10="",Stichtag=""),"",IF(C10&lt;Stichtag,"Nachlassforderung",IF(G10="J","Masseverbindlichkeit","Nachlassforderung ohne Zustimmung")))</f>
        <v/>
      </c>
      <c r="I10" s="21">
        <f>IF(OR(H10&lt;&gt;"Nachlassforderung",F10=""),0,MAX(0,Stichtag-F10))</f>
        <v/>
      </c>
      <c r="J10" s="22">
        <f>ROUND(IF(E10="",0,E10)*Zinssatz*I10/365,2)</f>
        <v/>
      </c>
      <c r="K10" s="22">
        <f>IF(LEFT(H10,17)="Nachlassforderung",E10+J10,0)</f>
        <v/>
      </c>
      <c r="L10" s="6" t="n"/>
      <c r="M10" s="6" t="n"/>
      <c r="N10" s="20" t="n"/>
      <c r="O10" s="22">
        <f>IF(OR(M10="",M10="offen",K10=0),0,MAX(0,K10-N10))</f>
        <v/>
      </c>
      <c r="P10" s="6" t="n"/>
    </row>
    <row r="11">
      <c r="A11" s="6" t="n"/>
      <c r="B11" s="15" t="n"/>
      <c r="C11" s="15" t="n"/>
      <c r="D11" s="15" t="n"/>
      <c r="E11" s="20" t="n"/>
      <c r="F11" s="15" t="n"/>
      <c r="G11" s="6" t="n"/>
      <c r="H11" s="11">
        <f>IF(OR(C11="",Stichtag=""),"",IF(C11&lt;Stichtag,"Nachlassforderung",IF(G11="J","Masseverbindlichkeit","Nachlassforderung ohne Zustimmung")))</f>
        <v/>
      </c>
      <c r="I11" s="21">
        <f>IF(OR(H11&lt;&gt;"Nachlassforderung",F11=""),0,MAX(0,Stichtag-F11))</f>
        <v/>
      </c>
      <c r="J11" s="22">
        <f>ROUND(IF(E11="",0,E11)*Zinssatz*I11/365,2)</f>
        <v/>
      </c>
      <c r="K11" s="22">
        <f>IF(LEFT(H11,17)="Nachlassforderung",E11+J11,0)</f>
        <v/>
      </c>
      <c r="L11" s="6" t="n"/>
      <c r="M11" s="6" t="n"/>
      <c r="N11" s="20" t="n"/>
      <c r="O11" s="22">
        <f>IF(OR(M11="",M11="offen",K11=0),0,MAX(0,K11-N11))</f>
        <v/>
      </c>
      <c r="P11" s="6" t="n"/>
    </row>
    <row r="12">
      <c r="A12" s="6" t="n"/>
      <c r="B12" s="15" t="n"/>
      <c r="C12" s="15" t="n"/>
      <c r="D12" s="15" t="n"/>
      <c r="E12" s="20" t="n"/>
      <c r="F12" s="15" t="n"/>
      <c r="G12" s="6" t="n"/>
      <c r="H12" s="11">
        <f>IF(OR(C12="",Stichtag=""),"",IF(C12&lt;Stichtag,"Nachlassforderung",IF(G12="J","Masseverbindlichkeit","Nachlassforderung ohne Zustimmung")))</f>
        <v/>
      </c>
      <c r="I12" s="21">
        <f>IF(OR(H12&lt;&gt;"Nachlassforderung",F12=""),0,MAX(0,Stichtag-F12))</f>
        <v/>
      </c>
      <c r="J12" s="22">
        <f>ROUND(IF(E12="",0,E12)*Zinssatz*I12/365,2)</f>
        <v/>
      </c>
      <c r="K12" s="22">
        <f>IF(LEFT(H12,17)="Nachlassforderung",E12+J12,0)</f>
        <v/>
      </c>
      <c r="L12" s="6" t="n"/>
      <c r="M12" s="6" t="n"/>
      <c r="N12" s="20" t="n"/>
      <c r="O12" s="22">
        <f>IF(OR(M12="",M12="offen",K12=0),0,MAX(0,K12-N12))</f>
        <v/>
      </c>
      <c r="P12" s="6" t="n"/>
    </row>
    <row r="13">
      <c r="A13" s="6" t="n"/>
      <c r="B13" s="15" t="n"/>
      <c r="C13" s="15" t="n"/>
      <c r="D13" s="15" t="n"/>
      <c r="E13" s="20" t="n"/>
      <c r="F13" s="15" t="n"/>
      <c r="G13" s="6" t="n"/>
      <c r="H13" s="11">
        <f>IF(OR(C13="",Stichtag=""),"",IF(C13&lt;Stichtag,"Nachlassforderung",IF(G13="J","Masseverbindlichkeit","Nachlassforderung ohne Zustimmung")))</f>
        <v/>
      </c>
      <c r="I13" s="21">
        <f>IF(OR(H13&lt;&gt;"Nachlassforderung",F13=""),0,MAX(0,Stichtag-F13))</f>
        <v/>
      </c>
      <c r="J13" s="22">
        <f>ROUND(IF(E13="",0,E13)*Zinssatz*I13/365,2)</f>
        <v/>
      </c>
      <c r="K13" s="22">
        <f>IF(LEFT(H13,17)="Nachlassforderung",E13+J13,0)</f>
        <v/>
      </c>
      <c r="L13" s="6" t="n"/>
      <c r="M13" s="6" t="n"/>
      <c r="N13" s="20" t="n"/>
      <c r="O13" s="22">
        <f>IF(OR(M13="",M13="offen",K13=0),0,MAX(0,K13-N13))</f>
        <v/>
      </c>
      <c r="P13" s="6" t="n"/>
    </row>
    <row r="14">
      <c r="A14" s="6" t="n"/>
      <c r="B14" s="15" t="n"/>
      <c r="C14" s="15" t="n"/>
      <c r="D14" s="15" t="n"/>
      <c r="E14" s="20" t="n"/>
      <c r="F14" s="15" t="n"/>
      <c r="G14" s="6" t="n"/>
      <c r="H14" s="11">
        <f>IF(OR(C14="",Stichtag=""),"",IF(C14&lt;Stichtag,"Nachlassforderung",IF(G14="J","Masseverbindlichkeit","Nachlassforderung ohne Zustimmung")))</f>
        <v/>
      </c>
      <c r="I14" s="21">
        <f>IF(OR(H14&lt;&gt;"Nachlassforderung",F14=""),0,MAX(0,Stichtag-F14))</f>
        <v/>
      </c>
      <c r="J14" s="22">
        <f>ROUND(IF(E14="",0,E14)*Zinssatz*I14/365,2)</f>
        <v/>
      </c>
      <c r="K14" s="22">
        <f>IF(LEFT(H14,17)="Nachlassforderung",E14+J14,0)</f>
        <v/>
      </c>
      <c r="L14" s="6" t="n"/>
      <c r="M14" s="6" t="n"/>
      <c r="N14" s="20" t="n"/>
      <c r="O14" s="22">
        <f>IF(OR(M14="",M14="offen",K14=0),0,MAX(0,K14-N14))</f>
        <v/>
      </c>
      <c r="P14" s="6" t="n"/>
    </row>
    <row r="15">
      <c r="A15" s="6" t="n"/>
      <c r="B15" s="15" t="n"/>
      <c r="C15" s="15" t="n"/>
      <c r="D15" s="15" t="n"/>
      <c r="E15" s="20" t="n"/>
      <c r="F15" s="15" t="n"/>
      <c r="G15" s="6" t="n"/>
      <c r="H15" s="11">
        <f>IF(OR(C15="",Stichtag=""),"",IF(C15&lt;Stichtag,"Nachlassforderung",IF(G15="J","Masseverbindlichkeit","Nachlassforderung ohne Zustimmung")))</f>
        <v/>
      </c>
      <c r="I15" s="21">
        <f>IF(OR(H15&lt;&gt;"Nachlassforderung",F15=""),0,MAX(0,Stichtag-F15))</f>
        <v/>
      </c>
      <c r="J15" s="22">
        <f>ROUND(IF(E15="",0,E15)*Zinssatz*I15/365,2)</f>
        <v/>
      </c>
      <c r="K15" s="22">
        <f>IF(LEFT(H15,17)="Nachlassforderung",E15+J15,0)</f>
        <v/>
      </c>
      <c r="L15" s="6" t="n"/>
      <c r="M15" s="6" t="n"/>
      <c r="N15" s="20" t="n"/>
      <c r="O15" s="22">
        <f>IF(OR(M15="",M15="offen",K15=0),0,MAX(0,K15-N15))</f>
        <v/>
      </c>
      <c r="P15" s="6" t="n"/>
    </row>
    <row r="16">
      <c r="A16" s="6" t="n"/>
      <c r="B16" s="15" t="n"/>
      <c r="C16" s="15" t="n"/>
      <c r="D16" s="15" t="n"/>
      <c r="E16" s="20" t="n"/>
      <c r="F16" s="15" t="n"/>
      <c r="G16" s="6" t="n"/>
      <c r="H16" s="11">
        <f>IF(OR(C16="",Stichtag=""),"",IF(C16&lt;Stichtag,"Nachlassforderung",IF(G16="J","Masseverbindlichkeit","Nachlassforderung ohne Zustimmung")))</f>
        <v/>
      </c>
      <c r="I16" s="21">
        <f>IF(OR(H16&lt;&gt;"Nachlassforderung",F16=""),0,MAX(0,Stichtag-F16))</f>
        <v/>
      </c>
      <c r="J16" s="22">
        <f>ROUND(IF(E16="",0,E16)*Zinssatz*I16/365,2)</f>
        <v/>
      </c>
      <c r="K16" s="22">
        <f>IF(LEFT(H16,17)="Nachlassforderung",E16+J16,0)</f>
        <v/>
      </c>
      <c r="L16" s="6" t="n"/>
      <c r="M16" s="6" t="n"/>
      <c r="N16" s="20" t="n"/>
      <c r="O16" s="22">
        <f>IF(OR(M16="",M16="offen",K16=0),0,MAX(0,K16-N16))</f>
        <v/>
      </c>
      <c r="P16" s="6" t="n"/>
    </row>
    <row r="17">
      <c r="A17" s="6" t="n"/>
      <c r="B17" s="15" t="n"/>
      <c r="C17" s="15" t="n"/>
      <c r="D17" s="15" t="n"/>
      <c r="E17" s="20" t="n"/>
      <c r="F17" s="15" t="n"/>
      <c r="G17" s="6" t="n"/>
      <c r="H17" s="11">
        <f>IF(OR(C17="",Stichtag=""),"",IF(C17&lt;Stichtag,"Nachlassforderung",IF(G17="J","Masseverbindlichkeit","Nachlassforderung ohne Zustimmung")))</f>
        <v/>
      </c>
      <c r="I17" s="21">
        <f>IF(OR(H17&lt;&gt;"Nachlassforderung",F17=""),0,MAX(0,Stichtag-F17))</f>
        <v/>
      </c>
      <c r="J17" s="22">
        <f>ROUND(IF(E17="",0,E17)*Zinssatz*I17/365,2)</f>
        <v/>
      </c>
      <c r="K17" s="22">
        <f>IF(LEFT(H17,17)="Nachlassforderung",E17+J17,0)</f>
        <v/>
      </c>
      <c r="L17" s="6" t="n"/>
      <c r="M17" s="6" t="n"/>
      <c r="N17" s="20" t="n"/>
      <c r="O17" s="22">
        <f>IF(OR(M17="",M17="offen",K17=0),0,MAX(0,K17-N17))</f>
        <v/>
      </c>
      <c r="P17" s="6" t="n"/>
    </row>
    <row r="18">
      <c r="A18" s="6" t="n"/>
      <c r="B18" s="15" t="n"/>
      <c r="C18" s="15" t="n"/>
      <c r="D18" s="15" t="n"/>
      <c r="E18" s="20" t="n"/>
      <c r="F18" s="15" t="n"/>
      <c r="G18" s="6" t="n"/>
      <c r="H18" s="11">
        <f>IF(OR(C18="",Stichtag=""),"",IF(C18&lt;Stichtag,"Nachlassforderung",IF(G18="J","Masseverbindlichkeit","Nachlassforderung ohne Zustimmung")))</f>
        <v/>
      </c>
      <c r="I18" s="21">
        <f>IF(OR(H18&lt;&gt;"Nachlassforderung",F18=""),0,MAX(0,Stichtag-F18))</f>
        <v/>
      </c>
      <c r="J18" s="22">
        <f>ROUND(IF(E18="",0,E18)*Zinssatz*I18/365,2)</f>
        <v/>
      </c>
      <c r="K18" s="22">
        <f>IF(LEFT(H18,17)="Nachlassforderung",E18+J18,0)</f>
        <v/>
      </c>
      <c r="L18" s="6" t="n"/>
      <c r="M18" s="6" t="n"/>
      <c r="N18" s="20" t="n"/>
      <c r="O18" s="22">
        <f>IF(OR(M18="",M18="offen",K18=0),0,MAX(0,K18-N18))</f>
        <v/>
      </c>
      <c r="P18" s="6" t="n"/>
    </row>
    <row r="19">
      <c r="A19" s="6" t="n"/>
      <c r="B19" s="15" t="n"/>
      <c r="C19" s="15" t="n"/>
      <c r="D19" s="15" t="n"/>
      <c r="E19" s="20" t="n"/>
      <c r="F19" s="15" t="n"/>
      <c r="G19" s="6" t="n"/>
      <c r="H19" s="11">
        <f>IF(OR(C19="",Stichtag=""),"",IF(C19&lt;Stichtag,"Nachlassforderung",IF(G19="J","Masseverbindlichkeit","Nachlassforderung ohne Zustimmung")))</f>
        <v/>
      </c>
      <c r="I19" s="21">
        <f>IF(OR(H19&lt;&gt;"Nachlassforderung",F19=""),0,MAX(0,Stichtag-F19))</f>
        <v/>
      </c>
      <c r="J19" s="22">
        <f>ROUND(IF(E19="",0,E19)*Zinssatz*I19/365,2)</f>
        <v/>
      </c>
      <c r="K19" s="22">
        <f>IF(LEFT(H19,17)="Nachlassforderung",E19+J19,0)</f>
        <v/>
      </c>
      <c r="L19" s="6" t="n"/>
      <c r="M19" s="6" t="n"/>
      <c r="N19" s="20" t="n"/>
      <c r="O19" s="22">
        <f>IF(OR(M19="",M19="offen",K19=0),0,MAX(0,K19-N19))</f>
        <v/>
      </c>
      <c r="P19" s="6" t="n"/>
    </row>
    <row r="20">
      <c r="A20" s="6" t="n"/>
      <c r="B20" s="15" t="n"/>
      <c r="C20" s="15" t="n"/>
      <c r="D20" s="15" t="n"/>
      <c r="E20" s="20" t="n"/>
      <c r="F20" s="15" t="n"/>
      <c r="G20" s="6" t="n"/>
      <c r="H20" s="11">
        <f>IF(OR(C20="",Stichtag=""),"",IF(C20&lt;Stichtag,"Nachlassforderung",IF(G20="J","Masseverbindlichkeit","Nachlassforderung ohne Zustimmung")))</f>
        <v/>
      </c>
      <c r="I20" s="21">
        <f>IF(OR(H20&lt;&gt;"Nachlassforderung",F20=""),0,MAX(0,Stichtag-F20))</f>
        <v/>
      </c>
      <c r="J20" s="22">
        <f>ROUND(IF(E20="",0,E20)*Zinssatz*I20/365,2)</f>
        <v/>
      </c>
      <c r="K20" s="22">
        <f>IF(LEFT(H20,17)="Nachlassforderung",E20+J20,0)</f>
        <v/>
      </c>
      <c r="L20" s="6" t="n"/>
      <c r="M20" s="6" t="n"/>
      <c r="N20" s="20" t="n"/>
      <c r="O20" s="22">
        <f>IF(OR(M20="",M20="offen",K20=0),0,MAX(0,K20-N20))</f>
        <v/>
      </c>
      <c r="P20" s="6" t="n"/>
    </row>
    <row r="21">
      <c r="A21" s="6" t="n"/>
      <c r="B21" s="15" t="n"/>
      <c r="C21" s="15" t="n"/>
      <c r="D21" s="15" t="n"/>
      <c r="E21" s="20" t="n"/>
      <c r="F21" s="15" t="n"/>
      <c r="G21" s="6" t="n"/>
      <c r="H21" s="11">
        <f>IF(OR(C21="",Stichtag=""),"",IF(C21&lt;Stichtag,"Nachlassforderung",IF(G21="J","Masseverbindlichkeit","Nachlassforderung ohne Zustimmung")))</f>
        <v/>
      </c>
      <c r="I21" s="21">
        <f>IF(OR(H21&lt;&gt;"Nachlassforderung",F21=""),0,MAX(0,Stichtag-F21))</f>
        <v/>
      </c>
      <c r="J21" s="22">
        <f>ROUND(IF(E21="",0,E21)*Zinssatz*I21/365,2)</f>
        <v/>
      </c>
      <c r="K21" s="22">
        <f>IF(LEFT(H21,17)="Nachlassforderung",E21+J21,0)</f>
        <v/>
      </c>
      <c r="L21" s="6" t="n"/>
      <c r="M21" s="6" t="n"/>
      <c r="N21" s="20" t="n"/>
      <c r="O21" s="22">
        <f>IF(OR(M21="",M21="offen",K21=0),0,MAX(0,K21-N21))</f>
        <v/>
      </c>
      <c r="P21" s="6" t="n"/>
    </row>
    <row r="22">
      <c r="A22" s="6" t="n"/>
      <c r="B22" s="15" t="n"/>
      <c r="C22" s="15" t="n"/>
      <c r="D22" s="15" t="n"/>
      <c r="E22" s="20" t="n"/>
      <c r="F22" s="15" t="n"/>
      <c r="G22" s="6" t="n"/>
      <c r="H22" s="11">
        <f>IF(OR(C22="",Stichtag=""),"",IF(C22&lt;Stichtag,"Nachlassforderung",IF(G22="J","Masseverbindlichkeit","Nachlassforderung ohne Zustimmung")))</f>
        <v/>
      </c>
      <c r="I22" s="21">
        <f>IF(OR(H22&lt;&gt;"Nachlassforderung",F22=""),0,MAX(0,Stichtag-F22))</f>
        <v/>
      </c>
      <c r="J22" s="22">
        <f>ROUND(IF(E22="",0,E22)*Zinssatz*I22/365,2)</f>
        <v/>
      </c>
      <c r="K22" s="22">
        <f>IF(LEFT(H22,17)="Nachlassforderung",E22+J22,0)</f>
        <v/>
      </c>
      <c r="L22" s="6" t="n"/>
      <c r="M22" s="6" t="n"/>
      <c r="N22" s="20" t="n"/>
      <c r="O22" s="22">
        <f>IF(OR(M22="",M22="offen",K22=0),0,MAX(0,K22-N22))</f>
        <v/>
      </c>
      <c r="P22" s="6" t="n"/>
    </row>
    <row r="23">
      <c r="A23" s="6" t="n"/>
      <c r="B23" s="15" t="n"/>
      <c r="C23" s="15" t="n"/>
      <c r="D23" s="15" t="n"/>
      <c r="E23" s="20" t="n"/>
      <c r="F23" s="15" t="n"/>
      <c r="G23" s="6" t="n"/>
      <c r="H23" s="11">
        <f>IF(OR(C23="",Stichtag=""),"",IF(C23&lt;Stichtag,"Nachlassforderung",IF(G23="J","Masseverbindlichkeit","Nachlassforderung ohne Zustimmung")))</f>
        <v/>
      </c>
      <c r="I23" s="21">
        <f>IF(OR(H23&lt;&gt;"Nachlassforderung",F23=""),0,MAX(0,Stichtag-F23))</f>
        <v/>
      </c>
      <c r="J23" s="22">
        <f>ROUND(IF(E23="",0,E23)*Zinssatz*I23/365,2)</f>
        <v/>
      </c>
      <c r="K23" s="22">
        <f>IF(LEFT(H23,17)="Nachlassforderung",E23+J23,0)</f>
        <v/>
      </c>
      <c r="L23" s="6" t="n"/>
      <c r="M23" s="6" t="n"/>
      <c r="N23" s="20" t="n"/>
      <c r="O23" s="22">
        <f>IF(OR(M23="",M23="offen",K23=0),0,MAX(0,K23-N23))</f>
        <v/>
      </c>
      <c r="P23" s="6" t="n"/>
    </row>
    <row r="24">
      <c r="A24" s="6" t="n"/>
      <c r="B24" s="15" t="n"/>
      <c r="C24" s="15" t="n"/>
      <c r="D24" s="15" t="n"/>
      <c r="E24" s="20" t="n"/>
      <c r="F24" s="15" t="n"/>
      <c r="G24" s="6" t="n"/>
      <c r="H24" s="11">
        <f>IF(OR(C24="",Stichtag=""),"",IF(C24&lt;Stichtag,"Nachlassforderung",IF(G24="J","Masseverbindlichkeit","Nachlassforderung ohne Zustimmung")))</f>
        <v/>
      </c>
      <c r="I24" s="21">
        <f>IF(OR(H24&lt;&gt;"Nachlassforderung",F24=""),0,MAX(0,Stichtag-F24))</f>
        <v/>
      </c>
      <c r="J24" s="22">
        <f>ROUND(IF(E24="",0,E24)*Zinssatz*I24/365,2)</f>
        <v/>
      </c>
      <c r="K24" s="22">
        <f>IF(LEFT(H24,17)="Nachlassforderung",E24+J24,0)</f>
        <v/>
      </c>
      <c r="L24" s="6" t="n"/>
      <c r="M24" s="6" t="n"/>
      <c r="N24" s="20" t="n"/>
      <c r="O24" s="22">
        <f>IF(OR(M24="",M24="offen",K24=0),0,MAX(0,K24-N24))</f>
        <v/>
      </c>
      <c r="P24" s="6" t="n"/>
    </row>
    <row r="25">
      <c r="A25" s="6" t="n"/>
      <c r="B25" s="15" t="n"/>
      <c r="C25" s="15" t="n"/>
      <c r="D25" s="15" t="n"/>
      <c r="E25" s="20" t="n"/>
      <c r="F25" s="15" t="n"/>
      <c r="G25" s="6" t="n"/>
      <c r="H25" s="11">
        <f>IF(OR(C25="",Stichtag=""),"",IF(C25&lt;Stichtag,"Nachlassforderung",IF(G25="J","Masseverbindlichkeit","Nachlassforderung ohne Zustimmung")))</f>
        <v/>
      </c>
      <c r="I25" s="21">
        <f>IF(OR(H25&lt;&gt;"Nachlassforderung",F25=""),0,MAX(0,Stichtag-F25))</f>
        <v/>
      </c>
      <c r="J25" s="22">
        <f>ROUND(IF(E25="",0,E25)*Zinssatz*I25/365,2)</f>
        <v/>
      </c>
      <c r="K25" s="22">
        <f>IF(LEFT(H25,17)="Nachlassforderung",E25+J25,0)</f>
        <v/>
      </c>
      <c r="L25" s="6" t="n"/>
      <c r="M25" s="6" t="n"/>
      <c r="N25" s="20" t="n"/>
      <c r="O25" s="22">
        <f>IF(OR(M25="",M25="offen",K25=0),0,MAX(0,K25-N25))</f>
        <v/>
      </c>
      <c r="P25" s="6" t="n"/>
    </row>
    <row r="26">
      <c r="A26" s="6" t="n"/>
      <c r="B26" s="15" t="n"/>
      <c r="C26" s="15" t="n"/>
      <c r="D26" s="15" t="n"/>
      <c r="E26" s="20" t="n"/>
      <c r="F26" s="15" t="n"/>
      <c r="G26" s="6" t="n"/>
      <c r="H26" s="11">
        <f>IF(OR(C26="",Stichtag=""),"",IF(C26&lt;Stichtag,"Nachlassforderung",IF(G26="J","Masseverbindlichkeit","Nachlassforderung ohne Zustimmung")))</f>
        <v/>
      </c>
      <c r="I26" s="21">
        <f>IF(OR(H26&lt;&gt;"Nachlassforderung",F26=""),0,MAX(0,Stichtag-F26))</f>
        <v/>
      </c>
      <c r="J26" s="22">
        <f>ROUND(IF(E26="",0,E26)*Zinssatz*I26/365,2)</f>
        <v/>
      </c>
      <c r="K26" s="22">
        <f>IF(LEFT(H26,17)="Nachlassforderung",E26+J26,0)</f>
        <v/>
      </c>
      <c r="L26" s="6" t="n"/>
      <c r="M26" s="6" t="n"/>
      <c r="N26" s="20" t="n"/>
      <c r="O26" s="22">
        <f>IF(OR(M26="",M26="offen",K26=0),0,MAX(0,K26-N26))</f>
        <v/>
      </c>
      <c r="P26" s="6" t="n"/>
    </row>
    <row r="27">
      <c r="A27" s="6" t="n"/>
      <c r="B27" s="15" t="n"/>
      <c r="C27" s="15" t="n"/>
      <c r="D27" s="15" t="n"/>
      <c r="E27" s="20" t="n"/>
      <c r="F27" s="15" t="n"/>
      <c r="G27" s="6" t="n"/>
      <c r="H27" s="11">
        <f>IF(OR(C27="",Stichtag=""),"",IF(C27&lt;Stichtag,"Nachlassforderung",IF(G27="J","Masseverbindlichkeit","Nachlassforderung ohne Zustimmung")))</f>
        <v/>
      </c>
      <c r="I27" s="21">
        <f>IF(OR(H27&lt;&gt;"Nachlassforderung",F27=""),0,MAX(0,Stichtag-F27))</f>
        <v/>
      </c>
      <c r="J27" s="22">
        <f>ROUND(IF(E27="",0,E27)*Zinssatz*I27/365,2)</f>
        <v/>
      </c>
      <c r="K27" s="22">
        <f>IF(LEFT(H27,17)="Nachlassforderung",E27+J27,0)</f>
        <v/>
      </c>
      <c r="L27" s="6" t="n"/>
      <c r="M27" s="6" t="n"/>
      <c r="N27" s="20" t="n"/>
      <c r="O27" s="22">
        <f>IF(OR(M27="",M27="offen",K27=0),0,MAX(0,K27-N27))</f>
        <v/>
      </c>
      <c r="P27" s="6" t="n"/>
    </row>
    <row r="28">
      <c r="A28" s="6" t="n"/>
      <c r="B28" s="15" t="n"/>
      <c r="C28" s="15" t="n"/>
      <c r="D28" s="15" t="n"/>
      <c r="E28" s="20" t="n"/>
      <c r="F28" s="15" t="n"/>
      <c r="G28" s="6" t="n"/>
      <c r="H28" s="11">
        <f>IF(OR(C28="",Stichtag=""),"",IF(C28&lt;Stichtag,"Nachlassforderung",IF(G28="J","Masseverbindlichkeit","Nachlassforderung ohne Zustimmung")))</f>
        <v/>
      </c>
      <c r="I28" s="21">
        <f>IF(OR(H28&lt;&gt;"Nachlassforderung",F28=""),0,MAX(0,Stichtag-F28))</f>
        <v/>
      </c>
      <c r="J28" s="22">
        <f>ROUND(IF(E28="",0,E28)*Zinssatz*I28/365,2)</f>
        <v/>
      </c>
      <c r="K28" s="22">
        <f>IF(LEFT(H28,17)="Nachlassforderung",E28+J28,0)</f>
        <v/>
      </c>
      <c r="L28" s="6" t="n"/>
      <c r="M28" s="6" t="n"/>
      <c r="N28" s="20" t="n"/>
      <c r="O28" s="22">
        <f>IF(OR(M28="",M28="offen",K28=0),0,MAX(0,K28-N28))</f>
        <v/>
      </c>
      <c r="P28" s="6" t="n"/>
    </row>
    <row r="29">
      <c r="A29" s="6" t="n"/>
      <c r="B29" s="15" t="n"/>
      <c r="C29" s="15" t="n"/>
      <c r="D29" s="15" t="n"/>
      <c r="E29" s="20" t="n"/>
      <c r="F29" s="15" t="n"/>
      <c r="G29" s="6" t="n"/>
      <c r="H29" s="11">
        <f>IF(OR(C29="",Stichtag=""),"",IF(C29&lt;Stichtag,"Nachlassforderung",IF(G29="J","Masseverbindlichkeit","Nachlassforderung ohne Zustimmung")))</f>
        <v/>
      </c>
      <c r="I29" s="21">
        <f>IF(OR(H29&lt;&gt;"Nachlassforderung",F29=""),0,MAX(0,Stichtag-F29))</f>
        <v/>
      </c>
      <c r="J29" s="22">
        <f>ROUND(IF(E29="",0,E29)*Zinssatz*I29/365,2)</f>
        <v/>
      </c>
      <c r="K29" s="22">
        <f>IF(LEFT(H29,17)="Nachlassforderung",E29+J29,0)</f>
        <v/>
      </c>
      <c r="L29" s="6" t="n"/>
      <c r="M29" s="6" t="n"/>
      <c r="N29" s="20" t="n"/>
      <c r="O29" s="22">
        <f>IF(OR(M29="",M29="offen",K29=0),0,MAX(0,K29-N29))</f>
        <v/>
      </c>
      <c r="P29" s="6" t="n"/>
    </row>
    <row r="30">
      <c r="A30" s="6" t="n"/>
      <c r="B30" s="15" t="n"/>
      <c r="C30" s="15" t="n"/>
      <c r="D30" s="15" t="n"/>
      <c r="E30" s="20" t="n"/>
      <c r="F30" s="15" t="n"/>
      <c r="G30" s="6" t="n"/>
      <c r="H30" s="11">
        <f>IF(OR(C30="",Stichtag=""),"",IF(C30&lt;Stichtag,"Nachlassforderung",IF(G30="J","Masseverbindlichkeit","Nachlassforderung ohne Zustimmung")))</f>
        <v/>
      </c>
      <c r="I30" s="21">
        <f>IF(OR(H30&lt;&gt;"Nachlassforderung",F30=""),0,MAX(0,Stichtag-F30))</f>
        <v/>
      </c>
      <c r="J30" s="22">
        <f>ROUND(IF(E30="",0,E30)*Zinssatz*I30/365,2)</f>
        <v/>
      </c>
      <c r="K30" s="22">
        <f>IF(LEFT(H30,17)="Nachlassforderung",E30+J30,0)</f>
        <v/>
      </c>
      <c r="L30" s="6" t="n"/>
      <c r="M30" s="6" t="n"/>
      <c r="N30" s="20" t="n"/>
      <c r="O30" s="22">
        <f>IF(OR(M30="",M30="offen",K30=0),0,MAX(0,K30-N30))</f>
        <v/>
      </c>
      <c r="P30" s="6" t="n"/>
    </row>
    <row r="31">
      <c r="A31" s="6" t="n"/>
      <c r="B31" s="15" t="n"/>
      <c r="C31" s="15" t="n"/>
      <c r="D31" s="15" t="n"/>
      <c r="E31" s="20" t="n"/>
      <c r="F31" s="15" t="n"/>
      <c r="G31" s="6" t="n"/>
      <c r="H31" s="11">
        <f>IF(OR(C31="",Stichtag=""),"",IF(C31&lt;Stichtag,"Nachlassforderung",IF(G31="J","Masseverbindlichkeit","Nachlassforderung ohne Zustimmung")))</f>
        <v/>
      </c>
      <c r="I31" s="21">
        <f>IF(OR(H31&lt;&gt;"Nachlassforderung",F31=""),0,MAX(0,Stichtag-F31))</f>
        <v/>
      </c>
      <c r="J31" s="22">
        <f>ROUND(IF(E31="",0,E31)*Zinssatz*I31/365,2)</f>
        <v/>
      </c>
      <c r="K31" s="22">
        <f>IF(LEFT(H31,17)="Nachlassforderung",E31+J31,0)</f>
        <v/>
      </c>
      <c r="L31" s="6" t="n"/>
      <c r="M31" s="6" t="n"/>
      <c r="N31" s="20" t="n"/>
      <c r="O31" s="22">
        <f>IF(OR(M31="",M31="offen",K31=0),0,MAX(0,K31-N31))</f>
        <v/>
      </c>
      <c r="P31" s="6" t="n"/>
    </row>
    <row r="32">
      <c r="A32" s="6" t="n"/>
      <c r="B32" s="15" t="n"/>
      <c r="C32" s="15" t="n"/>
      <c r="D32" s="15" t="n"/>
      <c r="E32" s="20" t="n"/>
      <c r="F32" s="15" t="n"/>
      <c r="G32" s="6" t="n"/>
      <c r="H32" s="11">
        <f>IF(OR(C32="",Stichtag=""),"",IF(C32&lt;Stichtag,"Nachlassforderung",IF(G32="J","Masseverbindlichkeit","Nachlassforderung ohne Zustimmung")))</f>
        <v/>
      </c>
      <c r="I32" s="21">
        <f>IF(OR(H32&lt;&gt;"Nachlassforderung",F32=""),0,MAX(0,Stichtag-F32))</f>
        <v/>
      </c>
      <c r="J32" s="22">
        <f>ROUND(IF(E32="",0,E32)*Zinssatz*I32/365,2)</f>
        <v/>
      </c>
      <c r="K32" s="22">
        <f>IF(LEFT(H32,17)="Nachlassforderung",E32+J32,0)</f>
        <v/>
      </c>
      <c r="L32" s="6" t="n"/>
      <c r="M32" s="6" t="n"/>
      <c r="N32" s="20" t="n"/>
      <c r="O32" s="22">
        <f>IF(OR(M32="",M32="offen",K32=0),0,MAX(0,K32-N32))</f>
        <v/>
      </c>
      <c r="P32" s="6" t="n"/>
    </row>
    <row r="33">
      <c r="A33" s="6" t="n"/>
      <c r="B33" s="15" t="n"/>
      <c r="C33" s="15" t="n"/>
      <c r="D33" s="15" t="n"/>
      <c r="E33" s="20" t="n"/>
      <c r="F33" s="15" t="n"/>
      <c r="G33" s="6" t="n"/>
      <c r="H33" s="11">
        <f>IF(OR(C33="",Stichtag=""),"",IF(C33&lt;Stichtag,"Nachlassforderung",IF(G33="J","Masseverbindlichkeit","Nachlassforderung ohne Zustimmung")))</f>
        <v/>
      </c>
      <c r="I33" s="21">
        <f>IF(OR(H33&lt;&gt;"Nachlassforderung",F33=""),0,MAX(0,Stichtag-F33))</f>
        <v/>
      </c>
      <c r="J33" s="22">
        <f>ROUND(IF(E33="",0,E33)*Zinssatz*I33/365,2)</f>
        <v/>
      </c>
      <c r="K33" s="22">
        <f>IF(LEFT(H33,17)="Nachlassforderung",E33+J33,0)</f>
        <v/>
      </c>
      <c r="L33" s="6" t="n"/>
      <c r="M33" s="6" t="n"/>
      <c r="N33" s="20" t="n"/>
      <c r="O33" s="22">
        <f>IF(OR(M33="",M33="offen",K33=0),0,MAX(0,K33-N33))</f>
        <v/>
      </c>
      <c r="P33" s="6" t="n"/>
    </row>
    <row r="34">
      <c r="A34" s="6" t="n"/>
      <c r="B34" s="15" t="n"/>
      <c r="C34" s="15" t="n"/>
      <c r="D34" s="15" t="n"/>
      <c r="E34" s="20" t="n"/>
      <c r="F34" s="15" t="n"/>
      <c r="G34" s="6" t="n"/>
      <c r="H34" s="11">
        <f>IF(OR(C34="",Stichtag=""),"",IF(C34&lt;Stichtag,"Nachlassforderung",IF(G34="J","Masseverbindlichkeit","Nachlassforderung ohne Zustimmung")))</f>
        <v/>
      </c>
      <c r="I34" s="21">
        <f>IF(OR(H34&lt;&gt;"Nachlassforderung",F34=""),0,MAX(0,Stichtag-F34))</f>
        <v/>
      </c>
      <c r="J34" s="22">
        <f>ROUND(IF(E34="",0,E34)*Zinssatz*I34/365,2)</f>
        <v/>
      </c>
      <c r="K34" s="22">
        <f>IF(LEFT(H34,17)="Nachlassforderung",E34+J34,0)</f>
        <v/>
      </c>
      <c r="L34" s="6" t="n"/>
      <c r="M34" s="6" t="n"/>
      <c r="N34" s="20" t="n"/>
      <c r="O34" s="22">
        <f>IF(OR(M34="",M34="offen",K34=0),0,MAX(0,K34-N34))</f>
        <v/>
      </c>
      <c r="P34" s="6" t="n"/>
    </row>
    <row r="35"/>
    <row r="36">
      <c r="A36" s="3" t="inlineStr">
        <is>
          <t>Zusammenfassung</t>
        </is>
      </c>
    </row>
    <row r="37">
      <c r="A37" s="10" t="inlineStr">
        <is>
          <t>Nachlassforderungen bis Stichtag: Kapital</t>
        </is>
      </c>
      <c r="B37" s="23" t="n"/>
      <c r="C37" s="23" t="n"/>
      <c r="D37" s="23" t="n"/>
      <c r="E37" s="23" t="n"/>
      <c r="F37" s="23" t="n"/>
      <c r="G37" s="24" t="n"/>
      <c r="H37" s="25">
        <f>SUMIF(H5:H34,"Nachlassforderung",E5:E34)</f>
        <v/>
      </c>
    </row>
    <row r="38">
      <c r="A38" s="10" t="inlineStr">
        <is>
          <t>Verzugszins bis Stichtag</t>
        </is>
      </c>
      <c r="B38" s="23" t="n"/>
      <c r="C38" s="23" t="n"/>
      <c r="D38" s="23" t="n"/>
      <c r="E38" s="23" t="n"/>
      <c r="F38" s="23" t="n"/>
      <c r="G38" s="24" t="n"/>
      <c r="H38" s="25">
        <f>SUM(J5:J34)</f>
        <v/>
      </c>
    </row>
    <row r="39">
      <c r="A39" s="10" t="inlineStr">
        <is>
          <t>Nachlassforderungen ohne Zustimmung (nach Stichtag)</t>
        </is>
      </c>
      <c r="B39" s="23" t="n"/>
      <c r="C39" s="23" t="n"/>
      <c r="D39" s="23" t="n"/>
      <c r="E39" s="23" t="n"/>
      <c r="F39" s="23" t="n"/>
      <c r="G39" s="24" t="n"/>
      <c r="H39" s="25">
        <f>SUMIF(H5:H34,"Nachlassforderung ohne Zustimmung",E5:E34)</f>
        <v/>
      </c>
    </row>
    <row r="40">
      <c r="A40" s="10" t="inlineStr">
        <is>
          <t>Total Forderungseingabe</t>
        </is>
      </c>
      <c r="B40" s="23" t="n"/>
      <c r="C40" s="23" t="n"/>
      <c r="D40" s="23" t="n"/>
      <c r="E40" s="23" t="n"/>
      <c r="F40" s="23" t="n"/>
      <c r="G40" s="24" t="n"/>
      <c r="H40" s="26">
        <f>SUM(K5:K34)</f>
        <v/>
      </c>
    </row>
    <row r="41">
      <c r="A41" s="10" t="inlineStr">
        <is>
          <t>Masseverbindlichkeiten (mit Zustimmung Sachwalter)</t>
        </is>
      </c>
      <c r="B41" s="23" t="n"/>
      <c r="C41" s="23" t="n"/>
      <c r="D41" s="23" t="n"/>
      <c r="E41" s="23" t="n"/>
      <c r="F41" s="23" t="n"/>
      <c r="G41" s="24" t="n"/>
      <c r="H41" s="26">
        <f>SUMIF(H5:H34,"Masseverbindlichkeit",E5:E34)</f>
        <v/>
      </c>
    </row>
    <row r="42">
      <c r="A42" s="10" t="inlineStr">
        <is>
          <t>Vom Sachwalter anerkannt</t>
        </is>
      </c>
      <c r="B42" s="23" t="n"/>
      <c r="C42" s="23" t="n"/>
      <c r="D42" s="23" t="n"/>
      <c r="E42" s="23" t="n"/>
      <c r="F42" s="23" t="n"/>
      <c r="G42" s="24" t="n"/>
      <c r="H42" s="25">
        <f>SUM(N5:N34)</f>
        <v/>
      </c>
    </row>
    <row r="43">
      <c r="A43" s="10" t="inlineStr">
        <is>
          <t>Bestritten</t>
        </is>
      </c>
      <c r="B43" s="23" t="n"/>
      <c r="C43" s="23" t="n"/>
      <c r="D43" s="23" t="n"/>
      <c r="E43" s="23" t="n"/>
      <c r="F43" s="23" t="n"/>
      <c r="G43" s="24" t="n"/>
      <c r="H43" s="25">
        <f>SUM(O5:O34)</f>
        <v/>
      </c>
    </row>
    <row r="44">
      <c r="A44" s="10" t="inlineStr">
        <is>
          <t>Rechnungen ohne vollständige Belege</t>
        </is>
      </c>
      <c r="B44" s="23" t="n"/>
      <c r="C44" s="23" t="n"/>
      <c r="D44" s="23" t="n"/>
      <c r="E44" s="23" t="n"/>
      <c r="F44" s="23" t="n"/>
      <c r="G44" s="24" t="n"/>
      <c r="H44" s="27">
        <f>COUNTIF(L5:L34,"N")</f>
        <v/>
      </c>
    </row>
    <row r="45"/>
    <row r="46">
      <c r="A46" s="2" t="inlineStr">
        <is>
          <t>Zins nur für Nachlassforderungen mit Verzugsbeginn vor dem Stichtag (Art. 297 Abs. 7 SchKG). Verzug tritt mit Mahnung oder Ablauf eines vereinbarten Verfalltags ein (Art. 102 OR). Masseverbindlichkeiten nicht in die Eingabe nehmen, sondern direkt beim Kunden einfordern.</t>
        </is>
      </c>
    </row>
  </sheetData>
  <sheetProtection selectLockedCells="0" selectUnlockedCells="0" sheet="1" objects="0" insertRows="1" insertHyperlinks="1" autoFilter="1" scenarios="0" formatColumns="0" deleteColumns="1" insertColumns="1" pivotTables="1" deleteRows="1" formatCells="1" formatRows="0" sort="1"/>
  <mergeCells count="10">
    <mergeCell ref="A44:G44"/>
    <mergeCell ref="A46:P46"/>
    <mergeCell ref="A40:G40"/>
    <mergeCell ref="A2:P2"/>
    <mergeCell ref="A39:G39"/>
    <mergeCell ref="A38:G38"/>
    <mergeCell ref="A43:G43"/>
    <mergeCell ref="A41:G41"/>
    <mergeCell ref="A42:G42"/>
    <mergeCell ref="A37:G37"/>
  </mergeCells>
  <conditionalFormatting sqref="A5:P34">
    <cfRule type="expression" priority="1" dxfId="2">
      <formula>$H5="Nachlassforderung ohne Zustimmung"</formula>
    </cfRule>
  </conditionalFormatting>
  <conditionalFormatting sqref="L5:L34">
    <cfRule type="expression" priority="2" dxfId="1">
      <formula>$L5="N"</formula>
    </cfRule>
  </conditionalFormatting>
  <conditionalFormatting sqref="M5:M34">
    <cfRule type="expression" priority="3" dxfId="1">
      <formula>$M5="bestritten"</formula>
    </cfRule>
  </conditionalFormatting>
  <dataValidations count="3">
    <dataValidation sqref="G5:G34" showDropDown="0" showInputMessage="1" showErrorMessage="0" allowBlank="1" promptTitle="Hinweis" prompt="J nur mit schriftlicher Zustimmung des Sachwalters zur Lieferung." type="list">
      <formula1>"J,N"</formula1>
    </dataValidation>
    <dataValidation sqref="L5:L34" showDropDown="0" showInputMessage="1" showErrorMessage="0" allowBlank="1" promptTitle="Hinweis" prompt="Bestellung oder Vertrag, Lieferschein, Rechnung, Mahnung." type="list">
      <formula1>"J,N"</formula1>
    </dataValidation>
    <dataValidation sqref="M5:M34" showDropDown="0" showInputMessage="0" showErrorMessage="0" allowBlank="1" type="list">
      <formula1>"offen,anerkannt,teilweise anerkannt,bestritten"</formula1>
    </dataValidation>
  </dataValidations>
  <pageMargins left="0.75" right="0.75" top="1" bottom="1" header="0.5" footer="0.5"/>
  <pageSetup orientation="landscape" paperSize="9" fitToHeight="0" fitToWidth="1"/>
  <headerFooter>
    <oddHeader>&amp;R&amp;8 &amp;A</oddHeader>
    <oddFooter>&amp;C&amp;"Arial"&amp;8 Vortrieb · vortrieb.ch · Stand Oktober 2026 · ersetzt keine Beratung im Einzelfall</oddFooter>
    <evenHeader/>
    <evenFooter>&amp;CVortrieb · vortrieb.ch · Stand Oktober 2026 · ersetzt keine Beratung im Einzelfall</evenFooter>
    <firstHeader/>
    <firstFooter/>
  </headerFooter>
</worksheet>
</file>

<file path=xl/worksheets/sheet5.xml><?xml version="1.0" encoding="utf-8"?>
<worksheet xmlns="http://schemas.openxmlformats.org/spreadsheetml/2006/main">
  <sheetPr>
    <outlinePr summaryBelow="1" summaryRight="1"/>
    <pageSetUpPr fitToPage="1"/>
  </sheetPr>
  <dimension ref="A1:G19"/>
  <sheetViews>
    <sheetView showGridLines="0" workbookViewId="0">
      <selection activeCell="A1" sqref="A1"/>
    </sheetView>
  </sheetViews>
  <sheetFormatPr baseColWidth="8" defaultRowHeight="15"/>
  <cols>
    <col width="28" customWidth="1" min="1" max="1"/>
    <col width="18" customWidth="1" min="2" max="2"/>
    <col width="14" customWidth="1" min="3" max="3"/>
    <col width="14" customWidth="1" min="4" max="4"/>
    <col width="16" customWidth="1" min="5" max="5"/>
    <col width="18" customWidth="1" min="6" max="6"/>
    <col width="34" customWidth="1" min="7" max="7"/>
  </cols>
  <sheetData>
    <row r="1">
      <c r="A1" s="1" t="inlineStr">
        <is>
          <t>Bürgen, Garanten und Mitschuldner</t>
        </is>
      </c>
    </row>
    <row r="2" ht="48" customHeight="1">
      <c r="A2" s="2" t="inlineStr">
        <is>
          <t>Wer dem Nachlassvertrag zustimmt, wahrt seine Rechte gegen Mitverpflichtete nur, wenn er sie mindestens zehn Tage vor der Gläubigerversammlung über Ort und Zeit informiert und ihnen die Abtretung der Forderung gegen Zahlung anbietet (Art. 303 Abs. 2 SchKG; BGE 121 III 191). Alternativ: Mitverpflichtete ermächtigen, an Ihrer Stelle zu entscheiden (Abs. 3). Wer nicht zustimmt, wahrt sämtliche Rechte (Abs. 1).</t>
        </is>
      </c>
    </row>
    <row r="3"/>
    <row r="4">
      <c r="A4" s="9" t="inlineStr">
        <is>
          <t>Name Mitverpflichtete</t>
        </is>
      </c>
      <c r="B4" s="9" t="inlineStr">
        <is>
          <t>Art</t>
        </is>
      </c>
      <c r="C4" s="9" t="inlineStr">
        <is>
          <t>Betrag CHF</t>
        </is>
      </c>
      <c r="D4" s="9" t="inlineStr">
        <is>
          <t>Brief versandt am</t>
        </is>
      </c>
      <c r="E4" s="9" t="inlineStr">
        <is>
          <t>Zugang bestätigt am</t>
        </is>
      </c>
      <c r="F4" s="9" t="inlineStr">
        <is>
          <t>Prüfung</t>
        </is>
      </c>
      <c r="G4" s="9" t="inlineStr">
        <is>
          <t>Bemerkung</t>
        </is>
      </c>
    </row>
    <row r="5">
      <c r="A5" s="6" t="inlineStr">
        <is>
          <t>Beispiel Holding AG</t>
        </is>
      </c>
      <c r="B5" s="6" t="inlineStr">
        <is>
          <t>Garantie</t>
        </is>
      </c>
      <c r="C5" s="28" t="n">
        <v>20000</v>
      </c>
      <c r="D5" s="15" t="n">
        <v>46304</v>
      </c>
      <c r="E5" s="15" t="n">
        <v>46307</v>
      </c>
      <c r="F5" s="11">
        <f>IF(A5="","",IF(AND(E5&lt;&gt;"",E5&lt;=Mitteilung),"rechtzeitig",IF(AND(E5="",D5&lt;&gt;"",D5&lt;=MitteilungVersand),"versandt, Zugang prüfen",IF(TODAY()&gt;Mitteilung,"Frist verpasst","offen"))))</f>
        <v/>
      </c>
      <c r="G5" s="6" t="inlineStr">
        <is>
          <t>Beispiel. Garantie der Muttergesellschaft des Kunden.</t>
        </is>
      </c>
    </row>
    <row r="6">
      <c r="A6" s="6" t="n"/>
      <c r="B6" s="6" t="n"/>
      <c r="C6" s="28" t="n"/>
      <c r="D6" s="15" t="n"/>
      <c r="E6" s="15" t="n"/>
      <c r="F6" s="11">
        <f>IF(A6="","",IF(AND(E6&lt;&gt;"",E6&lt;=Mitteilung),"rechtzeitig",IF(AND(E6="",D6&lt;&gt;"",D6&lt;=MitteilungVersand),"versandt, Zugang prüfen",IF(TODAY()&gt;Mitteilung,"Frist verpasst","offen"))))</f>
        <v/>
      </c>
      <c r="G6" s="6" t="n"/>
    </row>
    <row r="7">
      <c r="A7" s="6" t="n"/>
      <c r="B7" s="6" t="n"/>
      <c r="C7" s="28" t="n"/>
      <c r="D7" s="15" t="n"/>
      <c r="E7" s="15" t="n"/>
      <c r="F7" s="11">
        <f>IF(A7="","",IF(AND(E7&lt;&gt;"",E7&lt;=Mitteilung),"rechtzeitig",IF(AND(E7="",D7&lt;&gt;"",D7&lt;=MitteilungVersand),"versandt, Zugang prüfen",IF(TODAY()&gt;Mitteilung,"Frist verpasst","offen"))))</f>
        <v/>
      </c>
      <c r="G7" s="6" t="n"/>
    </row>
    <row r="8">
      <c r="A8" s="6" t="n"/>
      <c r="B8" s="6" t="n"/>
      <c r="C8" s="28" t="n"/>
      <c r="D8" s="15" t="n"/>
      <c r="E8" s="15" t="n"/>
      <c r="F8" s="11">
        <f>IF(A8="","",IF(AND(E8&lt;&gt;"",E8&lt;=Mitteilung),"rechtzeitig",IF(AND(E8="",D8&lt;&gt;"",D8&lt;=MitteilungVersand),"versandt, Zugang prüfen",IF(TODAY()&gt;Mitteilung,"Frist verpasst","offen"))))</f>
        <v/>
      </c>
      <c r="G8" s="6" t="n"/>
    </row>
    <row r="9">
      <c r="A9" s="6" t="n"/>
      <c r="B9" s="6" t="n"/>
      <c r="C9" s="28" t="n"/>
      <c r="D9" s="15" t="n"/>
      <c r="E9" s="15" t="n"/>
      <c r="F9" s="11">
        <f>IF(A9="","",IF(AND(E9&lt;&gt;"",E9&lt;=Mitteilung),"rechtzeitig",IF(AND(E9="",D9&lt;&gt;"",D9&lt;=MitteilungVersand),"versandt, Zugang prüfen",IF(TODAY()&gt;Mitteilung,"Frist verpasst","offen"))))</f>
        <v/>
      </c>
      <c r="G9" s="6" t="n"/>
    </row>
    <row r="10">
      <c r="A10" s="6" t="n"/>
      <c r="B10" s="6" t="n"/>
      <c r="C10" s="28" t="n"/>
      <c r="D10" s="15" t="n"/>
      <c r="E10" s="15" t="n"/>
      <c r="F10" s="11">
        <f>IF(A10="","",IF(AND(E10&lt;&gt;"",E10&lt;=Mitteilung),"rechtzeitig",IF(AND(E10="",D10&lt;&gt;"",D10&lt;=MitteilungVersand),"versandt, Zugang prüfen",IF(TODAY()&gt;Mitteilung,"Frist verpasst","offen"))))</f>
        <v/>
      </c>
      <c r="G10" s="6" t="n"/>
    </row>
    <row r="11">
      <c r="A11" s="6" t="n"/>
      <c r="B11" s="6" t="n"/>
      <c r="C11" s="28" t="n"/>
      <c r="D11" s="15" t="n"/>
      <c r="E11" s="15" t="n"/>
      <c r="F11" s="11">
        <f>IF(A11="","",IF(AND(E11&lt;&gt;"",E11&lt;=Mitteilung),"rechtzeitig",IF(AND(E11="",D11&lt;&gt;"",D11&lt;=MitteilungVersand),"versandt, Zugang prüfen",IF(TODAY()&gt;Mitteilung,"Frist verpasst","offen"))))</f>
        <v/>
      </c>
      <c r="G11" s="6" t="n"/>
    </row>
    <row r="12">
      <c r="A12" s="6" t="n"/>
      <c r="B12" s="6" t="n"/>
      <c r="C12" s="28" t="n"/>
      <c r="D12" s="15" t="n"/>
      <c r="E12" s="15" t="n"/>
      <c r="F12" s="11">
        <f>IF(A12="","",IF(AND(E12&lt;&gt;"",E12&lt;=Mitteilung),"rechtzeitig",IF(AND(E12="",D12&lt;&gt;"",D12&lt;=MitteilungVersand),"versandt, Zugang prüfen",IF(TODAY()&gt;Mitteilung,"Frist verpasst","offen"))))</f>
        <v/>
      </c>
      <c r="G12" s="6" t="n"/>
    </row>
    <row r="13">
      <c r="A13" s="6" t="n"/>
      <c r="B13" s="6" t="n"/>
      <c r="C13" s="28" t="n"/>
      <c r="D13" s="15" t="n"/>
      <c r="E13" s="15" t="n"/>
      <c r="F13" s="11">
        <f>IF(A13="","",IF(AND(E13&lt;&gt;"",E13&lt;=Mitteilung),"rechtzeitig",IF(AND(E13="",D13&lt;&gt;"",D13&lt;=MitteilungVersand),"versandt, Zugang prüfen",IF(TODAY()&gt;Mitteilung,"Frist verpasst","offen"))))</f>
        <v/>
      </c>
      <c r="G13" s="6" t="n"/>
    </row>
    <row r="14">
      <c r="A14" s="6" t="n"/>
      <c r="B14" s="6" t="n"/>
      <c r="C14" s="28" t="n"/>
      <c r="D14" s="15" t="n"/>
      <c r="E14" s="15" t="n"/>
      <c r="F14" s="11">
        <f>IF(A14="","",IF(AND(E14&lt;&gt;"",E14&lt;=Mitteilung),"rechtzeitig",IF(AND(E14="",D14&lt;&gt;"",D14&lt;=MitteilungVersand),"versandt, Zugang prüfen",IF(TODAY()&gt;Mitteilung,"Frist verpasst","offen"))))</f>
        <v/>
      </c>
      <c r="G14" s="6" t="n"/>
    </row>
    <row r="15"/>
    <row r="16">
      <c r="A16" s="10" t="inlineStr">
        <is>
          <t>Zugang spätestens</t>
        </is>
      </c>
      <c r="B16" s="17">
        <f>Mitteilung</f>
        <v/>
      </c>
    </row>
    <row r="17">
      <c r="A17" s="10" t="inlineStr">
        <is>
          <t>Empfohlener Versand</t>
        </is>
      </c>
      <c r="B17" s="18">
        <f>MitteilungVersand</f>
        <v/>
      </c>
    </row>
    <row r="18"/>
    <row r="19">
      <c r="A19" s="2" t="inlineStr">
        <is>
          <t>Inhalt des Briefs (eingeschrieben): Datum, Uhrzeit und Ort der Gläubigerversammlung; Angebot, die Forderung gegen Zahlung abzutreten; Kopie zu den Akten.</t>
        </is>
      </c>
    </row>
  </sheetData>
  <sheetProtection selectLockedCells="0" selectUnlockedCells="0" sheet="1" objects="0" insertRows="1" insertHyperlinks="1" autoFilter="1" scenarios="0" formatColumns="0" deleteColumns="1" insertColumns="1" pivotTables="1" deleteRows="1" formatCells="1" formatRows="0" sort="1"/>
  <mergeCells count="2">
    <mergeCell ref="A19:G19"/>
    <mergeCell ref="A2:G2"/>
  </mergeCells>
  <conditionalFormatting sqref="F5:F14">
    <cfRule type="expression" priority="1" dxfId="1">
      <formula>$F5="Frist verpasst"</formula>
    </cfRule>
    <cfRule type="expression" priority="2" dxfId="0">
      <formula>$F5="rechtzeitig"</formula>
    </cfRule>
  </conditionalFormatting>
  <dataValidations count="1">
    <dataValidation sqref="B5:B14" showDropDown="0" showInputMessage="0" showErrorMessage="0" allowBlank="1" type="list">
      <formula1>"Solidarbürgschaft,Einfache Bürgschaft,Garantie,Mitschuldner,Andere"</formula1>
    </dataValidation>
  </dataValidations>
  <pageMargins left="0.75" right="0.75" top="1" bottom="1" header="0.5" footer="0.5"/>
  <pageSetup orientation="landscape" paperSize="9" fitToHeight="0" fitToWidth="1"/>
  <headerFooter>
    <oddHeader>&amp;R&amp;8 &amp;A</oddHeader>
    <oddFooter>&amp;C&amp;"Arial"&amp;8 Vortrieb · vortrieb.ch · Stand Oktober 2026 · ersetzt keine Beratung im Einzelfall</oddFooter>
    <evenHeader/>
    <evenFooter>&amp;CVortrieb · vortrieb.ch · Stand Oktober 2026 · ersetzt keine Beratung im Einzelfall</evenFooter>
    <firstHeader/>
    <firstFooter/>
  </headerFooter>
</worksheet>
</file>

<file path=xl/worksheets/sheet6.xml><?xml version="1.0" encoding="utf-8"?>
<worksheet xmlns="http://schemas.openxmlformats.org/spreadsheetml/2006/main">
  <sheetPr>
    <outlinePr summaryBelow="1" summaryRight="1"/>
    <pageSetUpPr fitToPage="1"/>
  </sheetPr>
  <dimension ref="A1:H27"/>
  <sheetViews>
    <sheetView showGridLines="0" workbookViewId="0">
      <selection activeCell="A1" sqref="A1"/>
    </sheetView>
  </sheetViews>
  <sheetFormatPr baseColWidth="8" defaultRowHeight="15"/>
  <cols>
    <col width="40" customWidth="1" min="1" max="1"/>
    <col width="11" customWidth="1" min="2" max="2"/>
    <col width="15" customWidth="1" min="3" max="3"/>
    <col width="14" customWidth="1" min="4" max="4"/>
    <col width="11" customWidth="1" min="5" max="5"/>
    <col width="15" customWidth="1" min="6" max="6"/>
    <col width="15" customWidth="1" min="7" max="7"/>
    <col width="15" customWidth="1" min="8" max="8"/>
  </cols>
  <sheetData>
    <row r="1">
      <c r="A1" s="1" t="inlineStr">
        <is>
          <t>Nachlassdividende gegen Konkursdividende</t>
        </is>
      </c>
    </row>
    <row r="2" ht="28" customHeight="1">
      <c r="A2" s="2" t="inlineStr">
        <is>
          <t>Vergleich nach Betrag und Zahlungszeitpunkt. Quoten und Daten aus dem Nachlassvertrag und dem Bericht des Sachwalters übernehmen. Beispiel: Quoten aus dem Verfahren GZO AG (Sachwalter, 24.09.2026); Zahlungsdaten sind Annahmen.</t>
        </is>
      </c>
    </row>
    <row r="3"/>
    <row r="4">
      <c r="A4" s="10" t="inlineStr">
        <is>
          <t>Forderung manuell (optional, überschreibt)</t>
        </is>
      </c>
      <c r="B4" s="28" t="n"/>
      <c r="C4" s="24" t="n"/>
    </row>
    <row r="5">
      <c r="A5" s="10" t="inlineStr">
        <is>
          <t>Massgebende Forderung CHF</t>
        </is>
      </c>
      <c r="B5" s="29">
        <f>IF(B4&lt;&gt;"",B4,IF(SumAnerkannt&gt;0,SumAnerkannt,SumEingabe))</f>
        <v/>
      </c>
      <c r="C5" s="24" t="n"/>
      <c r="D5" s="30" t="inlineStr">
        <is>
          <t>Anerkannte Forderung; ohne Anerkennung die Eingabe.</t>
        </is>
      </c>
    </row>
    <row r="6">
      <c r="A6" s="10" t="inlineStr">
        <is>
          <t>Bewertungsdatum / Abzinsungssatz</t>
        </is>
      </c>
      <c r="B6" s="14">
        <f>Bewertung</f>
        <v/>
      </c>
      <c r="C6" s="31">
        <f>Abzins</f>
        <v/>
      </c>
    </row>
    <row r="7">
      <c r="A7" s="10" t="inlineStr">
        <is>
          <t>Inkrafttreten Nachlassvertrag (Annahme)</t>
        </is>
      </c>
      <c r="B7" s="15" t="n">
        <v>46419</v>
      </c>
      <c r="C7" s="30" t="inlineStr">
        <is>
          <t>Beispiel. Annahme der Redaktion, nicht publiziert.</t>
        </is>
      </c>
    </row>
    <row r="8"/>
    <row r="9">
      <c r="A9" s="9" t="inlineStr">
        <is>
          <t>Nachlassvertrag: Komponente</t>
        </is>
      </c>
      <c r="B9" s="9" t="inlineStr">
        <is>
          <t>Quote</t>
        </is>
      </c>
      <c r="C9" s="9" t="inlineStr">
        <is>
          <t>Zahlung am</t>
        </is>
      </c>
      <c r="D9" s="9" t="inlineStr">
        <is>
          <t>Mitrechnen (J/N)</t>
        </is>
      </c>
      <c r="E9" s="9" t="inlineStr">
        <is>
          <t>Jahre</t>
        </is>
      </c>
      <c r="F9" s="9" t="inlineStr">
        <is>
          <t>Nominal CHF</t>
        </is>
      </c>
      <c r="G9" s="9" t="inlineStr">
        <is>
          <t>Barwert CHF</t>
        </is>
      </c>
      <c r="H9" s="9" t="inlineStr">
        <is>
          <t>Im Vergleich CHF</t>
        </is>
      </c>
    </row>
    <row r="10">
      <c r="A10" s="6" t="inlineStr">
        <is>
          <t>Festdividende 1 (spätestens 45 Tage nach Inkrafttreten)</t>
        </is>
      </c>
      <c r="B10" s="19" t="n">
        <v>0.29</v>
      </c>
      <c r="C10" s="15">
        <f>Inkraft+45</f>
        <v/>
      </c>
      <c r="D10" s="6" t="inlineStr">
        <is>
          <t>J</t>
        </is>
      </c>
      <c r="E10" s="32">
        <f>IF(C10="","",MAX(0,(C10-Bewertung)/365))</f>
        <v/>
      </c>
      <c r="F10" s="33">
        <f>IF(B10="",0,Forderung*B10)</f>
        <v/>
      </c>
      <c r="G10" s="33">
        <f>IF(OR(B10="",C10=""),0,F10/(1+Abzins)^E10)</f>
        <v/>
      </c>
      <c r="H10" s="33">
        <f>IF(D10="J",G10,0)</f>
        <v/>
      </c>
    </row>
    <row r="11">
      <c r="A11" s="6" t="inlineStr">
        <is>
          <t>Festdividende 2 (11. Jahrestag)</t>
        </is>
      </c>
      <c r="B11" s="19" t="n">
        <v>0.103</v>
      </c>
      <c r="C11" s="15">
        <f>EDATE(Inkraft,132)</f>
        <v/>
      </c>
      <c r="D11" s="6" t="inlineStr">
        <is>
          <t>J</t>
        </is>
      </c>
      <c r="E11" s="32">
        <f>IF(C11="","",MAX(0,(C11-Bewertung)/365))</f>
        <v/>
      </c>
      <c r="F11" s="33">
        <f>IF(B11="",0,Forderung*B11)</f>
        <v/>
      </c>
      <c r="G11" s="33">
        <f>IF(OR(B11="",C11=""),0,F11/(1+Abzins)^E11)</f>
        <v/>
      </c>
      <c r="H11" s="33">
        <f>IF(D11="J",G11,0)</f>
        <v/>
      </c>
    </row>
    <row r="12">
      <c r="A12" s="6" t="inlineStr">
        <is>
          <t>Top-up-Dividende 1 (bis zu, unsicher)</t>
        </is>
      </c>
      <c r="B12" s="19" t="n">
        <v>0.082</v>
      </c>
      <c r="C12" s="15" t="n">
        <v>47299</v>
      </c>
      <c r="D12" s="6" t="inlineStr">
        <is>
          <t>N</t>
        </is>
      </c>
      <c r="E12" s="32">
        <f>IF(C12="","",MAX(0,(C12-Bewertung)/365))</f>
        <v/>
      </c>
      <c r="F12" s="33">
        <f>IF(B12="",0,Forderung*B12)</f>
        <v/>
      </c>
      <c r="G12" s="33">
        <f>IF(OR(B12="",C12=""),0,F12/(1+Abzins)^E12)</f>
        <v/>
      </c>
      <c r="H12" s="33">
        <f>IF(D12="J",G12,0)</f>
        <v/>
      </c>
    </row>
    <row r="13">
      <c r="A13" s="6" t="n"/>
      <c r="B13" s="19" t="n"/>
      <c r="C13" s="15" t="n"/>
      <c r="D13" s="6" t="n"/>
      <c r="E13" s="32">
        <f>IF(C13="","",MAX(0,(C13-Bewertung)/365))</f>
        <v/>
      </c>
      <c r="F13" s="33">
        <f>IF(B13="",0,Forderung*B13)</f>
        <v/>
      </c>
      <c r="G13" s="33">
        <f>IF(OR(B13="",C13=""),0,F13/(1+Abzins)^E13)</f>
        <v/>
      </c>
      <c r="H13" s="33">
        <f>IF(D13="J",G13,0)</f>
        <v/>
      </c>
    </row>
    <row r="14">
      <c r="A14" s="6" t="n"/>
      <c r="B14" s="19" t="n"/>
      <c r="C14" s="15" t="n"/>
      <c r="D14" s="6" t="n"/>
      <c r="E14" s="32">
        <f>IF(C14="","",MAX(0,(C14-Bewertung)/365))</f>
        <v/>
      </c>
      <c r="F14" s="33">
        <f>IF(B14="",0,Forderung*B14)</f>
        <v/>
      </c>
      <c r="G14" s="33">
        <f>IF(OR(B14="",C14=""),0,F14/(1+Abzins)^E14)</f>
        <v/>
      </c>
      <c r="H14" s="33">
        <f>IF(D14="J",G14,0)</f>
        <v/>
      </c>
    </row>
    <row r="15">
      <c r="A15" s="10" t="inlineStr">
        <is>
          <t>Total Nachlassvertrag</t>
        </is>
      </c>
      <c r="B15" s="34">
        <f>SUMIF(D10:D14,"J",B10:B14)</f>
        <v/>
      </c>
      <c r="F15" s="29">
        <f>SUMIF(D10:D14,"J",F10:F14)</f>
        <v/>
      </c>
      <c r="G15" s="35">
        <f>SUM(H10:H14)</f>
        <v/>
      </c>
      <c r="H15" s="29">
        <f>SUM(H10:H14)</f>
        <v/>
      </c>
    </row>
    <row r="16"/>
    <row r="17">
      <c r="A17" s="9" t="inlineStr">
        <is>
          <t>Konkurs: Szenario</t>
        </is>
      </c>
      <c r="B17" s="9" t="inlineStr">
        <is>
          <t>Quote</t>
        </is>
      </c>
      <c r="C17" s="9" t="inlineStr">
        <is>
          <t>Zahlung am</t>
        </is>
      </c>
      <c r="D17" s="9" t="inlineStr"/>
      <c r="E17" s="9" t="inlineStr">
        <is>
          <t>Jahre</t>
        </is>
      </c>
      <c r="F17" s="9" t="inlineStr">
        <is>
          <t>Nominal CHF</t>
        </is>
      </c>
      <c r="G17" s="9" t="inlineStr">
        <is>
          <t>Barwert CHF</t>
        </is>
      </c>
      <c r="H17" s="9" t="inlineStr">
        <is>
          <t>Vorteil Nachlass CHF</t>
        </is>
      </c>
    </row>
    <row r="18">
      <c r="A18" s="6" t="inlineStr">
        <is>
          <t>Konkurs tief (Sachwalter)</t>
        </is>
      </c>
      <c r="B18" s="19" t="n">
        <v>0.177</v>
      </c>
      <c r="C18" s="15" t="n">
        <v>46934</v>
      </c>
      <c r="E18" s="32">
        <f>IF(C18="","",MAX(0,(C18-Bewertung)/365))</f>
        <v/>
      </c>
      <c r="F18" s="33">
        <f>IF(B18="",0,Forderung*B18)</f>
        <v/>
      </c>
      <c r="G18" s="33">
        <f>IF(OR(B18="",C18=""),0,F18/(1+Abzins)^E18)</f>
        <v/>
      </c>
      <c r="H18" s="29">
        <f>BWNachlass-G18</f>
        <v/>
      </c>
    </row>
    <row r="19">
      <c r="A19" s="6" t="inlineStr">
        <is>
          <t>Konkurs mittel (nur anerkannte Forderungen)</t>
        </is>
      </c>
      <c r="B19" s="19" t="n">
        <v>0.213</v>
      </c>
      <c r="C19" s="15" t="n">
        <v>46934</v>
      </c>
      <c r="E19" s="32">
        <f>IF(C19="","",MAX(0,(C19-Bewertung)/365))</f>
        <v/>
      </c>
      <c r="F19" s="33">
        <f>IF(B19="",0,Forderung*B19)</f>
        <v/>
      </c>
      <c r="G19" s="33">
        <f>IF(OR(B19="",C19=""),0,F19/(1+Abzins)^E19)</f>
        <v/>
      </c>
      <c r="H19" s="29">
        <f>BWNachlass-G19</f>
        <v/>
      </c>
    </row>
    <row r="20">
      <c r="A20" s="6" t="inlineStr">
        <is>
          <t>Konkurs hoch (mit Auflösung Rückstellung)</t>
        </is>
      </c>
      <c r="B20" s="19" t="n">
        <v>0.293</v>
      </c>
      <c r="C20" s="15" t="n">
        <v>46934</v>
      </c>
      <c r="E20" s="32">
        <f>IF(C20="","",MAX(0,(C20-Bewertung)/365))</f>
        <v/>
      </c>
      <c r="F20" s="33">
        <f>IF(B20="",0,Forderung*B20)</f>
        <v/>
      </c>
      <c r="G20" s="33">
        <f>IF(OR(B20="",C20=""),0,F20/(1+Abzins)^E20)</f>
        <v/>
      </c>
      <c r="H20" s="29">
        <f>BWNachlass-G20</f>
        <v/>
      </c>
    </row>
    <row r="21">
      <c r="A21" s="2" t="inlineStr">
        <is>
          <t>Beispiel: Zahlung im Konkurs «kaum vor Mitte 2028 / Anfang 2029» laut Sachwalter GZO; hier 30.06.2028 angenommen. Eine spätere Zahlung senkt den Barwert.</t>
        </is>
      </c>
    </row>
    <row r="22"/>
    <row r="23">
      <c r="A23" s="3" t="inlineStr">
        <is>
          <t>Ergebnis</t>
        </is>
      </c>
    </row>
    <row r="24">
      <c r="A24" s="10" t="inlineStr">
        <is>
          <t>Einschätzung</t>
        </is>
      </c>
      <c r="B24" s="7">
        <f>IF(Forderung=0,"Forderung fehlt",IF(BWNachlass&gt;=MAX(G18:G20),"Nachlassvertrag besser als alle Konkursszenarien",IF(BWNachlass&gt;=MIN(G18:G20),"Nachlassvertrag besser als ein Teil der Konkursszenarien: genauer prüfen","Konkurs rechnerisch besser: Fachperson beiziehen")))</f>
        <v/>
      </c>
      <c r="C24" s="23" t="n"/>
      <c r="D24" s="23" t="n"/>
      <c r="E24" s="23" t="n"/>
      <c r="F24" s="23" t="n"/>
      <c r="G24" s="23" t="n"/>
      <c r="H24" s="24" t="n"/>
    </row>
    <row r="25">
      <c r="A25" s="10" t="inlineStr">
        <is>
          <t>Barwert Nachlass in % der Forderung</t>
        </is>
      </c>
      <c r="B25" s="34">
        <f>IF(Forderung=0,0,BWNachlass/Forderung)</f>
        <v/>
      </c>
    </row>
    <row r="26"/>
    <row r="27" ht="28" customHeight="1">
      <c r="A27" s="2" t="inlineStr">
        <is>
          <t>Rechenweg: Barwert = Nominal / (1 + Abzinsungssatz) hoch Jahre ab Bewertungsdatum. Unsichere Komponenten mit N ausschliessen und separat würdigen. Der Vergleich ersetzt nicht die Prüfung durch das Nachlassgericht (Art. 306 Abs. 1 SchKG).</t>
        </is>
      </c>
    </row>
  </sheetData>
  <sheetProtection selectLockedCells="0" selectUnlockedCells="0" sheet="1" objects="0" insertRows="1" insertHyperlinks="1" autoFilter="1" scenarios="0" formatColumns="0" deleteColumns="1" insertColumns="1" pivotTables="1" deleteRows="1" formatCells="1" formatRows="0" sort="1"/>
  <mergeCells count="8">
    <mergeCell ref="A21:H21"/>
    <mergeCell ref="C7:H7"/>
    <mergeCell ref="B5:C5"/>
    <mergeCell ref="A2:H2"/>
    <mergeCell ref="D5:H5"/>
    <mergeCell ref="B24:H24"/>
    <mergeCell ref="A27:H27"/>
    <mergeCell ref="B4:C4"/>
  </mergeCells>
  <dataValidations count="1">
    <dataValidation sqref="D10:D14" showDropDown="0" showInputMessage="1" showErrorMessage="0" allowBlank="1" promptTitle="Hinweis" prompt="N für unsichere Komponenten (z. B. Top-up ohne festen Betrag)." type="list">
      <formula1>"J,N"</formula1>
    </dataValidation>
  </dataValidations>
  <pageMargins left="0.75" right="0.75" top="1" bottom="1" header="0.5" footer="0.5"/>
  <pageSetup orientation="landscape" paperSize="9" fitToHeight="0" fitToWidth="1"/>
  <headerFooter>
    <oddHeader>&amp;R&amp;8 &amp;A</oddHeader>
    <oddFooter>&amp;C&amp;"Arial"&amp;8 Vortrieb · vortrieb.ch · Stand Oktober 2026 · ersetzt keine Beratung im Einzelfall</oddFooter>
    <evenHeader/>
    <evenFooter>&amp;CVortrieb · vortrieb.ch · Stand Oktober 2026 · ersetzt keine Beratung im Einzelfall</evenFooter>
    <firstHeader/>
    <firstFooter/>
  </headerFooter>
</worksheet>
</file>

<file path=xl/worksheets/sheet7.xml><?xml version="1.0" encoding="utf-8"?>
<worksheet xmlns="http://schemas.openxmlformats.org/spreadsheetml/2006/main">
  <sheetPr>
    <outlinePr summaryBelow="1" summaryRight="1"/>
    <pageSetUpPr fitToPage="1"/>
  </sheetPr>
  <dimension ref="A1:D19"/>
  <sheetViews>
    <sheetView showGridLines="0" workbookViewId="0">
      <selection activeCell="A1" sqref="A1"/>
    </sheetView>
  </sheetViews>
  <sheetFormatPr baseColWidth="8" defaultRowHeight="15"/>
  <cols>
    <col width="48" customWidth="1" min="1" max="1"/>
    <col width="20" customWidth="1" min="2" max="2"/>
    <col width="20" customWidth="1" min="3" max="3"/>
    <col width="40" customWidth="1" min="4" max="4"/>
  </cols>
  <sheetData>
    <row r="1">
      <c r="A1" s="1" t="inlineStr">
        <is>
          <t>Quorum nach Art. 305 Abs. 1 SchKG</t>
        </is>
      </c>
    </row>
    <row r="2" ht="28" customHeight="1">
      <c r="A2" s="2" t="inlineStr">
        <is>
          <t>Optional. Zeigt, wie viele Köpfe und Franken für die Annahme nötig sind und wie viel Gewicht Ihre Stimme hat. Beispiel: Zahlen der GZO AG (3. Klasse, Anzahl laut Sachwaltern indikativ).</t>
        </is>
      </c>
    </row>
    <row r="3"/>
    <row r="4">
      <c r="A4" s="10" t="inlineStr">
        <is>
          <t>Anzahl stimmberechtigte Gläubiger</t>
        </is>
      </c>
      <c r="B4" s="36" t="n">
        <v>666</v>
      </c>
    </row>
    <row r="5">
      <c r="A5" s="10" t="inlineStr">
        <is>
          <t>Summe stimmberechtigte Forderungen CHF</t>
        </is>
      </c>
      <c r="B5" s="28" t="n">
        <v>213579551.92</v>
      </c>
    </row>
    <row r="6">
      <c r="A6" s="10" t="inlineStr">
        <is>
          <t>Bisher bekannte Zustimmungen: Anzahl</t>
        </is>
      </c>
      <c r="B6" s="36" t="n"/>
      <c r="D6" s="30" t="inlineStr">
        <is>
          <t>Nur eintragen, wenn bekannt (z. B. Zwischenstand des Sachwalters).</t>
        </is>
      </c>
    </row>
    <row r="7">
      <c r="A7" s="10" t="inlineStr">
        <is>
          <t>Bisher bekannte Zustimmungen: Forderungen CHF</t>
        </is>
      </c>
      <c r="B7" s="28" t="n"/>
    </row>
    <row r="8"/>
    <row r="9">
      <c r="A9" s="9" t="inlineStr"/>
      <c r="B9" s="9" t="inlineStr">
        <is>
          <t>Variante a</t>
        </is>
      </c>
      <c r="C9" s="9" t="inlineStr">
        <is>
          <t>Variante b</t>
        </is>
      </c>
      <c r="D9" s="9" t="inlineStr">
        <is>
          <t>Regel</t>
        </is>
      </c>
    </row>
    <row r="10">
      <c r="A10" s="10" t="inlineStr">
        <is>
          <t>Nötige Köpfe</t>
        </is>
      </c>
      <c r="B10" s="37">
        <f>IF(B4="","",INT(B4/2)+1)</f>
        <v/>
      </c>
      <c r="C10" s="37">
        <f>IF(B4="","",ROUNDUP(B4/4,0))</f>
        <v/>
      </c>
      <c r="D10" s="16" t="inlineStr">
        <is>
          <t>a: Mehrheit der Gläubiger; b: ein Viertel der Gläubiger</t>
        </is>
      </c>
    </row>
    <row r="11">
      <c r="A11" s="10" t="inlineStr">
        <is>
          <t>Nötige Forderungen CHF</t>
        </is>
      </c>
      <c r="B11" s="29">
        <f>IF(B5="","",B5*2/3)</f>
        <v/>
      </c>
      <c r="C11" s="29">
        <f>IF(B5="","",B5*3/4)</f>
        <v/>
      </c>
      <c r="D11" s="16" t="inlineStr">
        <is>
          <t>a: mindestens zwei Drittel; b: mindestens drei Viertel</t>
        </is>
      </c>
    </row>
    <row r="12">
      <c r="A12" s="10" t="inlineStr">
        <is>
          <t>Erfüllt mit bekannten Zustimmungen?</t>
        </is>
      </c>
      <c r="B12" s="7">
        <f>IF(OR(B6="",B7=""),"offen",IF(AND(B6&gt;=B10,B7&gt;=B11),"erfüllt","nicht erfüllt"))</f>
        <v/>
      </c>
      <c r="C12" s="7">
        <f>IF(OR(B6="",B7=""),"offen",IF(AND(B6&gt;=C10,B7&gt;=C11),"erfüllt","nicht erfüllt"))</f>
        <v/>
      </c>
      <c r="D12" s="16" t="inlineStr">
        <is>
          <t>Zustimmung zählt bis zum Bestätigungsentscheid. Enthaltung zählt nicht als Zustimmung.</t>
        </is>
      </c>
    </row>
    <row r="13"/>
    <row r="14">
      <c r="A14" s="3" t="inlineStr">
        <is>
          <t>Ihre Stimme</t>
        </is>
      </c>
    </row>
    <row r="15">
      <c r="A15" s="10" t="inlineStr">
        <is>
          <t>Ihre Forderung CHF</t>
        </is>
      </c>
      <c r="B15" s="33">
        <f>Forderung</f>
        <v/>
      </c>
    </row>
    <row r="16">
      <c r="A16" s="10" t="inlineStr">
        <is>
          <t>Ihr Anteil an den Forderungen</t>
        </is>
      </c>
      <c r="B16" s="38">
        <f>IF(OR(B5="",B5=0),0,B15/B5)</f>
        <v/>
      </c>
    </row>
    <row r="17">
      <c r="A17" s="10" t="inlineStr">
        <is>
          <t>Ihr Anteil an den Köpfen</t>
        </is>
      </c>
      <c r="B17" s="38">
        <f>IF(OR(B4="",B4=0),0,1/B4)</f>
        <v/>
      </c>
    </row>
    <row r="18"/>
    <row r="19">
      <c r="A19" s="2" t="inlineStr">
        <is>
          <t>Über umstrittene Stimmrechte (bestrittene, bedingte Forderungen) entscheidet das Nachlassgericht. Privilegierte Gläubiger stimmen laut Praxis der Sachwalter nicht mit.</t>
        </is>
      </c>
    </row>
  </sheetData>
  <sheetProtection selectLockedCells="0" selectUnlockedCells="0" sheet="1" objects="0" insertRows="1" insertHyperlinks="1" autoFilter="1" scenarios="0" formatColumns="0" deleteColumns="1" insertColumns="1" pivotTables="1" deleteRows="1" formatCells="1" formatRows="0" sort="1"/>
  <mergeCells count="2">
    <mergeCell ref="A19:D19"/>
    <mergeCell ref="A2:D2"/>
  </mergeCells>
  <pageMargins left="0.75" right="0.75" top="1" bottom="1" header="0.5" footer="0.5"/>
  <pageSetup orientation="portrait" paperSize="9" fitToHeight="0" fitToWidth="1"/>
  <headerFooter>
    <oddHeader>&amp;R&amp;8 &amp;A</oddHeader>
    <oddFooter>&amp;C&amp;"Arial"&amp;8 Vortrieb · vortrieb.ch · Stand Oktober 2026 · ersetzt keine Beratung im Einzelfall</oddFooter>
    <evenHeader/>
    <evenFooter>&amp;CVortrieb · vortrieb.ch · Stand Oktober 2026 · ersetzt keine Beratung im Einzelfall</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2026-10-26T12:57:20Z</dcterms:created>
  <dcterms:modified xmlns:dcterms="http://purl.org/dc/terms/" xmlns:xsi="http://www.w3.org/2001/XMLSchema-instance" xsi:type="dcterms:W3CDTF">2026-10-26T12:57:20Z</dcterms:modified>
</cp:coreProperties>
</file>