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Grenzwerte" sheetId="2" state="visible" r:id="rId2"/>
    <sheet xmlns:r="http://schemas.openxmlformats.org/officeDocument/2006/relationships" name="Einstellungen" sheetId="3" state="visible" r:id="rId3"/>
    <sheet xmlns:r="http://schemas.openxmlformats.org/officeDocument/2006/relationships" name="Aufgaben" sheetId="4" state="visible" r:id="rId4"/>
    <sheet xmlns:r="http://schemas.openxmlformats.org/officeDocument/2006/relationships" name="Mitarbeitende" sheetId="5" state="visible" r:id="rId5"/>
    <sheet xmlns:r="http://schemas.openxmlformats.org/officeDocument/2006/relationships" name="Testlauf" sheetId="6" state="visible" r:id="rId6"/>
    <sheet xmlns:r="http://schemas.openxmlformats.org/officeDocument/2006/relationships" name="Listen" sheetId="7" state="hidden" r:id="rId7"/>
  </sheets>
  <definedNames>
    <definedName name="L_JN">Listen!$A$2:$A$3</definedName>
    <definedName name="L_JNR">Listen!$B$2:$B$4</definedName>
    <definedName name="L_Geschl">Listen!$C$2:$C$3</definedName>
    <definedName name="L_AufgStatus">Listen!$D$2:$D$5</definedName>
    <definedName name="L_KAVar">Listen!$E$2:$E$5</definedName>
    <definedName name="L_WertStatus">Listen!$F$2:$F$6</definedName>
    <definedName name="MaxRente26">Grenzwerte!$D$6</definedName>
    <definedName name="MaxRente27">Grenzwerte!$E$6</definedName>
    <definedName name="MinRente26">Grenzwerte!$D$7</definedName>
    <definedName name="MinRente27">Grenzwerte!$E$7</definedName>
    <definedName name="ES26">Grenzwerte!$D$8</definedName>
    <definedName name="ES27">Grenzwerte!$E$8</definedName>
    <definedName name="KA26">Grenzwerte!$D$9</definedName>
    <definedName name="KA27">Grenzwerte!$E$9</definedName>
    <definedName name="OGB26">Grenzwerte!$D$10</definedName>
    <definedName name="OGB27">Grenzwerte!$E$10</definedName>
    <definedName name="MaxK26">Grenzwerte!$D$11</definedName>
    <definedName name="MaxK27">Grenzwerte!$E$11</definedName>
    <definedName name="MinK26">Grenzwerte!$D$12</definedName>
    <definedName name="MinK27">Grenzwerte!$E$12</definedName>
    <definedName name="MaxVers26">Grenzwerte!$D$13</definedName>
    <definedName name="MaxVers27">Grenzwerte!$E$13</definedName>
    <definedName name="MinZins26">Grenzwerte!$D$14</definedName>
    <definedName name="MinZins27">Grenzwerte!$E$14</definedName>
    <definedName name="S3a126">Grenzwerte!$D$15</definedName>
    <definedName name="S3a127">Grenzwerte!$E$15</definedName>
    <definedName name="S3a226">Grenzwerte!$D$16</definedName>
    <definedName name="S3a227">Grenzwerte!$E$16</definedName>
    <definedName name="AHVSatz26">Grenzwerte!$D$17</definedName>
    <definedName name="AHVSatz27">Grenzwerte!$E$17</definedName>
    <definedName name="ALVSatz26">Grenzwerte!$D$18</definedName>
    <definedName name="ALVSatz27">Grenzwerte!$E$18</definedName>
    <definedName name="ALVMax26">Grenzwerte!$D$19</definedName>
    <definedName name="ALVMax27">Grenzwerte!$E$19</definedName>
    <definedName name="FreiMt26">Grenzwerte!$D$20</definedName>
    <definedName name="FreiMt27">Grenzwerte!$E$20</definedName>
    <definedName name="FreiJahr26">Grenzwerte!$D$21</definedName>
    <definedName name="FreiJahr27">Grenzwerte!$E$21</definedName>
    <definedName name="Gering26">Grenzwerte!$D$22</definedName>
    <definedName name="Gering27">Grenzwerte!$E$22</definedName>
    <definedName name="KiZ26">Grenzwerte!$D$23</definedName>
    <definedName name="KiZ27">Grenzwerte!$E$23</definedName>
    <definedName name="AuZ26">Grenzwerte!$D$24</definedName>
    <definedName name="AuZ27">Grenzwerte!$E$24</definedName>
    <definedName name="RA61">Grenzwerte!$D$28</definedName>
    <definedName name="RA62">Grenzwerte!$D$29</definedName>
    <definedName name="RA63">Grenzwerte!$D$30</definedName>
    <definedName name="RA64">Grenzwerte!$D$31</definedName>
    <definedName name="RAM">Grenzwerte!$D$32</definedName>
    <definedName name="Firma">Einstellungen!$B$4</definedName>
    <definedName name="Lohnlauf">Einstellungen!$B$5</definedName>
    <definedName name="FAKKanton">Einstellungen!$B$6</definedName>
    <definedName name="Plan">Einstellungen!$B$7</definedName>
    <definedName name="KAVariante">Einstellungen!$B$8</definedName>
    <definedName name="KAFest">Einstellungen!$B$9</definedName>
    <definedName name="ESReg">Einstellungen!$B$10</definedName>
    <definedName name="Toleranz">Einstellungen!$B$11</definedName>
    <definedName name="_xlnm.Print_Titles" localSheetId="0">'Anleitung'!$18:$18</definedName>
    <definedName name="_xlnm.Print_Titles" localSheetId="1">'Grenzwerte'!$5:$5</definedName>
    <definedName name="_xlnm.Print_Titles" localSheetId="3">'Aufgaben'!$4:$4</definedName>
    <definedName name="_xlnm.Print_Titles" localSheetId="4">'Mitarbeitende'!$6:$6</definedName>
    <definedName name="_xlnm.Print_Titles" localSheetId="5">'Testlauf'!$6:$6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#'##0"/>
    <numFmt numFmtId="165" formatCode="DD.MM.YYYY"/>
    <numFmt numFmtId="166" formatCode="0.00 %"/>
    <numFmt numFmtId="167" formatCode="0.0 %"/>
    <numFmt numFmtId="168" formatCode="yyyy-mm-dd"/>
    <numFmt numFmtId="169" formatCode="#'##0.00"/>
    <numFmt numFmtId="170" formatCode="0 %"/>
  </numFmts>
  <fonts count="9">
    <font>
      <name val="Calibri"/>
      <family val="2"/>
      <color theme="1"/>
      <sz val="11"/>
      <scheme val="minor"/>
    </font>
    <font>
      <name val="Arial"/>
      <b val="1"/>
      <color rgb="0013233F"/>
      <sz val="10"/>
    </font>
    <font>
      <name val="Arial"/>
      <b val="1"/>
      <color rgb="0013233F"/>
      <sz val="16"/>
    </font>
    <font>
      <name val="Arial"/>
      <color rgb="0013233F"/>
      <sz val="10"/>
    </font>
    <font>
      <name val="Arial"/>
      <b val="1"/>
      <color rgb="00B4693E"/>
      <sz val="10"/>
    </font>
    <font>
      <name val="Arial"/>
      <sz val="10"/>
    </font>
    <font>
      <name val="Arial"/>
      <i val="1"/>
      <color rgb="005A6478"/>
      <sz val="9"/>
    </font>
    <font>
      <name val="Arial"/>
      <b val="1"/>
      <color rgb="00FFFFFF"/>
      <sz val="10"/>
    </font>
    <font>
      <name val="Arial"/>
      <color rgb="001F4E99"/>
      <sz val="10"/>
      <u val="single"/>
    </font>
  </fonts>
  <fills count="5">
    <fill>
      <patternFill/>
    </fill>
    <fill>
      <patternFill patternType="gray125"/>
    </fill>
    <fill>
      <patternFill patternType="solid">
        <fgColor rgb="0013233F"/>
      </patternFill>
    </fill>
    <fill>
      <patternFill patternType="solid">
        <fgColor rgb="00F7F8FA"/>
      </patternFill>
    </fill>
    <fill>
      <patternFill patternType="solid">
        <fgColor rgb="00EEF1F5"/>
      </patternFill>
    </fill>
  </fills>
  <borders count="5">
    <border>
      <left/>
      <right/>
      <top/>
      <bottom/>
      <diagonal/>
    </border>
    <border>
      <left style="thin">
        <color rgb="00C9CFD8"/>
      </left>
      <right style="thin">
        <color rgb="00C9CFD8"/>
      </right>
      <top style="thin">
        <color rgb="00C9CFD8"/>
      </top>
      <bottom style="thin">
        <color rgb="00C9CFD8"/>
      </bottom>
    </border>
    <border>
      <left/>
      <right/>
      <top style="thin">
        <color rgb="00C9CFD8"/>
      </top>
      <bottom/>
      <diagonal/>
    </border>
    <border>
      <left/>
      <right style="thin">
        <color rgb="00C9CFD8"/>
      </right>
      <top style="thin">
        <color rgb="00C9CFD8"/>
      </top>
      <bottom/>
      <diagonal/>
    </border>
    <border>
      <left/>
      <right style="thin">
        <color rgb="00C9CFD8"/>
      </right>
      <top style="thin">
        <color rgb="00C9CFD8"/>
      </top>
      <bottom style="thin">
        <color rgb="00C9CFD8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0" borderId="0" pivotButton="0" quotePrefix="0" xfId="0"/>
    <xf numFmtId="0" fontId="7" fillId="2" borderId="1" pivotButton="0" quotePrefix="0" xfId="0"/>
    <xf numFmtId="0" fontId="5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164" fontId="5" fillId="4" borderId="1" applyAlignment="1" applyProtection="1" pivotButton="0" quotePrefix="0" xfId="0">
      <alignment vertical="top" wrapText="1"/>
      <protection locked="0" hidden="0"/>
    </xf>
    <xf numFmtId="0" fontId="5" fillId="4" borderId="1" applyAlignment="1" applyProtection="1" pivotButton="0" quotePrefix="0" xfId="0">
      <alignment vertical="top" wrapText="1"/>
      <protection locked="0" hidden="0"/>
    </xf>
    <xf numFmtId="165" fontId="5" fillId="4" borderId="1" applyAlignment="1" applyProtection="1" pivotButton="0" quotePrefix="0" xfId="0">
      <alignment vertical="top" wrapText="1"/>
      <protection locked="0" hidden="0"/>
    </xf>
    <xf numFmtId="166" fontId="5" fillId="3" borderId="1" applyAlignment="1" pivotButton="0" quotePrefix="0" xfId="0">
      <alignment vertical="top" wrapText="1"/>
    </xf>
    <xf numFmtId="166" fontId="5" fillId="4" borderId="1" applyAlignment="1" applyProtection="1" pivotButton="0" quotePrefix="0" xfId="0">
      <alignment vertical="top" wrapText="1"/>
      <protection locked="0" hidden="0"/>
    </xf>
    <xf numFmtId="167" fontId="5" fillId="3" borderId="1" applyAlignment="1" pivotButton="0" quotePrefix="0" xfId="0">
      <alignment vertical="top" wrapText="1"/>
    </xf>
    <xf numFmtId="167" fontId="5" fillId="4" borderId="1" applyAlignment="1" applyProtection="1" pivotButton="0" quotePrefix="0" xfId="0">
      <alignment vertical="top" wrapText="1"/>
      <protection locked="0" hidden="0"/>
    </xf>
    <xf numFmtId="1" fontId="5" fillId="3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9" fontId="5" fillId="4" borderId="1" applyAlignment="1" applyProtection="1" pivotButton="0" quotePrefix="0" xfId="0">
      <alignment vertical="top" wrapText="1"/>
      <protection locked="0" hidden="0"/>
    </xf>
    <xf numFmtId="0" fontId="1" fillId="3" borderId="1" applyAlignment="1" pivotButton="0" quotePrefix="0" xfId="0">
      <alignment vertical="top" wrapText="1"/>
    </xf>
    <xf numFmtId="0" fontId="0" fillId="0" borderId="4" pivotButton="0" quotePrefix="0" xfId="0"/>
    <xf numFmtId="1" fontId="5" fillId="4" borderId="1" applyAlignment="1" applyProtection="1" pivotButton="0" quotePrefix="0" xfId="0">
      <alignment vertical="top" wrapText="1"/>
      <protection locked="0" hidden="0"/>
    </xf>
    <xf numFmtId="165" fontId="5" fillId="3" borderId="1" applyAlignment="1" pivotButton="0" quotePrefix="0" xfId="0">
      <alignment vertical="top" wrapText="1"/>
    </xf>
    <xf numFmtId="165" fontId="1" fillId="3" borderId="1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" fontId="1" fillId="3" borderId="1" applyAlignment="1" pivotButton="0" quotePrefix="0" xfId="0">
      <alignment vertical="top" wrapText="1"/>
    </xf>
    <xf numFmtId="170" fontId="5" fillId="4" borderId="1" applyAlignment="1" applyProtection="1" pivotButton="0" quotePrefix="0" xfId="0">
      <alignment vertical="top" wrapText="1"/>
      <protection locked="0" hidden="0"/>
    </xf>
    <xf numFmtId="164" fontId="1" fillId="3" borderId="1" applyAlignment="1" pivotButton="0" quotePrefix="0" xfId="0">
      <alignment vertical="top" wrapText="1"/>
    </xf>
    <xf numFmtId="169" fontId="5" fillId="3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Arial"/>
        <b val="1"/>
        <color rgb="00B4693E"/>
        <sz val="10"/>
      </font>
      <fill>
        <patternFill patternType="solid">
          <fgColor rgb="00F4E3D9"/>
        </patternFill>
      </fill>
    </dxf>
    <dxf>
      <fill>
        <patternFill patternType="solid">
          <fgColor rgb="00E3EF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dmin.ch/de/newnsb/BqB41FVYi5FB" TargetMode="External" Id="rId1"/><Relationship Type="http://schemas.openxmlformats.org/officeDocument/2006/relationships/hyperlink" Target="https://cms.news.admin.ch/fileservice/sdweb-docs-prod-nsbcch-files/files/2026/10/01/d5ae6485-584b-4504-88f3-1c97761a8cb3.pdf" TargetMode="External" Id="rId2"/><Relationship Type="http://schemas.openxmlformats.org/officeDocument/2006/relationships/hyperlink" Target="https://www.bsv.admin.ch/dam/de/sd-web/GZplHByBJoFc/Internet_Masszahlenarticles_25_26_d.pdf" TargetMode="External" Id="rId3"/><Relationship Type="http://schemas.openxmlformats.org/officeDocument/2006/relationships/hyperlink" Target="https://faq.bsv.admin.ch/de/berufliche-vorsorge-und-3-saeule/ich-arbeite-teilzeit-bin-ich-der-beruflichen-vorsorge-versichert" TargetMode="External" Id="rId4"/><Relationship Type="http://schemas.openxmlformats.org/officeDocument/2006/relationships/hyperlink" Target="https://www.admin.ch/de/newnsb/0OLsO33MmzIC" TargetMode="External" Id="rId5"/><Relationship Type="http://schemas.openxmlformats.org/officeDocument/2006/relationships/hyperlink" Target="https://ahv-iv.ch/p/2.01.d" TargetMode="External" Id="rId6"/><Relationship Type="http://schemas.openxmlformats.org/officeDocument/2006/relationships/hyperlink" Target="https://www.ahv-iv.ch/p/2.08.d" TargetMode="External" Id="rId7"/><Relationship Type="http://schemas.openxmlformats.org/officeDocument/2006/relationships/hyperlink" Target="https://ahv-iv.ch/p/6.06.d" TargetMode="External" Id="rId8"/><Relationship Type="http://schemas.openxmlformats.org/officeDocument/2006/relationships/hyperlink" Target="https://faq.bsv.admin.ch/de/reform-ahv-21/wie-wird-das-frauenrentenalter-erhoeht" TargetMode="External" Id="rId9"/><Relationship Type="http://schemas.openxmlformats.org/officeDocument/2006/relationships/hyperlink" Target="https://www.bag.admin.ch/de/aenderung-der-verordnung-ueber-die-unfallversicherung-uvv" TargetMode="External" Id="rId10"/><Relationship Type="http://schemas.openxmlformats.org/officeDocument/2006/relationships/hyperlink" Target="https://www.bsv.admin.ch/de/zulagen-fuer-familien" TargetMode="External" Id="rId11"/><Relationship Type="http://schemas.openxmlformats.org/officeDocument/2006/relationships/hyperlink" Target="https://www.zh.ch/de/steuern-finanzen/steuern/treuhaender/steuerbuch/steuerbuch-definition/zstb-31-1.html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30" customWidth="1" min="3" max="3"/>
    <col width="48" customWidth="1" min="4" max="4"/>
  </cols>
  <sheetData>
    <row r="1" ht="24" customHeight="1">
      <c r="A1" s="1" t="inlineStr">
        <is>
          <t>Checkliste Jahreswechsel Lohn 2027</t>
        </is>
      </c>
    </row>
    <row r="2">
      <c r="A2" s="2" t="inlineStr">
        <is>
          <t>Vortrieb, Stand Oktober 2026. Vorlage zum Artikel ‹AHV- und BVG-Grenzwerte 2027: Lohnsoftware umstellen›. Quelle: vortrieb.ch/lohnsoftware-ahv-bvg-grenzwerte-2027/</t>
        </is>
      </c>
    </row>
    <row r="3">
      <c r="A3" s="3" t="inlineStr">
        <is>
          <t>Vorlage ohne Gewähr, ersetzt keine Beratung im Einzelfall. Massgebend sind Reglement der Pensionskasse, Ausgleichskasse und Familienausgleichskasse.</t>
        </is>
      </c>
    </row>
    <row r="5" ht="30" customHeight="1">
      <c r="A5" s="4" t="inlineStr">
        <is>
          <t>1. Grenzwerte: Werte 2027 mit der Übersicht des Bundesrates vom 02.10.2026 abgleichen, Status setzen, Erfassungsdatum in der Software eintragen. Offene Werte (BVG-Mindestzins) nachtragen.</t>
        </is>
      </c>
    </row>
    <row r="6" ht="30" customHeight="1">
      <c r="A6" s="4" t="inlineStr">
        <is>
          <t>2. Einstellungen: Firma, Datum des ersten Lohnlaufs 2027, Variante des Koordinationsabzugs und Eintrittsschwelle laut Reglement Ihrer Pensionskasse eintragen.</t>
        </is>
      </c>
    </row>
    <row r="7" ht="30" customHeight="1">
      <c r="A7" s="4" t="inlineStr">
        <is>
          <t>3. Aufgaben: Verantwortliche zuweisen. Termine rechnet die Vorlage ab dem ersten Lohnlauf; ein verbindlicher Termin übersteuert den Vorschlag.</t>
        </is>
      </c>
    </row>
    <row r="8" ht="30" customHeight="1">
      <c r="A8" s="4" t="inlineStr">
        <is>
          <t>4. Mitarbeitende: eine Zeile pro Person mit Geburtsdatum, Pensum und Jahreslohn 2026 und 2027. Die Vorlage zeigt BVG-Pflicht, koordinierten Lohn und Altersgrenzen.</t>
        </is>
      </c>
    </row>
    <row r="9" ht="30" customHeight="1">
      <c r="A9" s="4" t="inlineStr">
        <is>
          <t>5. Koordinierten Lohn 2027 aus Software oder Pensionskasse in Spalte P eintragen. Spalte Q zeigt Abweichungen zum Vorschlag.</t>
        </is>
      </c>
    </row>
    <row r="10" ht="30" customHeight="1">
      <c r="A10" s="4" t="inlineStr">
        <is>
          <t>6. Testlauf: Januarlohn 2027 simulieren und Abzüge laut Software eintragen. Die Vorlage rechnet die Sollwerte und markiert Differenzen über der Toleranz.</t>
        </is>
      </c>
    </row>
    <row r="11" ht="30" customHeight="1">
      <c r="A11" s="4" t="inlineStr">
        <is>
          <t>7. Danach: AHV-Lohndeklaration 2026 bis 30.01.2027 einreichen, Lohnmeldung 2027 an die Pensionskasse, wesentliche Änderungen der Lohnsumme melden.</t>
        </is>
      </c>
    </row>
    <row r="13" ht="28" customHeight="1">
      <c r="A13" s="5" t="inlineStr">
        <is>
          <t>Farbcode: graue Felder sind Eingaben, hellweisse Felder rechnen (Blattschutz ohne Passwort). Alle Werte mit «Beispiel» oder «P-00x» sind fiktiv und vor dem Einsatz zu löschen oder zu überschreiben.</t>
        </is>
      </c>
    </row>
    <row r="14" ht="28" customHeight="1">
      <c r="A14" s="5" t="inlineStr">
        <is>
          <t>Die Vorschläge sind Plausibilitätsprüfungen nach BVG-Minimum und einfachen Reglementsvarianten. Pläne mit eigenen Schwellen, Kategorien oder Obergrenzen bildet die Vorlage nicht ab.</t>
        </is>
      </c>
    </row>
    <row r="15" ht="28" customHeight="1">
      <c r="A15" s="5" t="inlineStr">
        <is>
          <t>Abgrenzung: Die Quellensteuer stellen Sie mit der separaten Vortrieb-Checkliste «Jahreswechsel Quellensteuer 2027» um.</t>
        </is>
      </c>
    </row>
    <row r="17">
      <c r="A17" s="6" t="inlineStr">
        <is>
          <t>Quellen (abgerufen am 26.10.2026)</t>
        </is>
      </c>
    </row>
    <row r="18">
      <c r="A18" s="7" t="inlineStr">
        <is>
          <t>Quelle</t>
        </is>
      </c>
      <c r="B18" s="7" t="inlineStr">
        <is>
          <t>Inhalt</t>
        </is>
      </c>
      <c r="C18" s="7" t="inlineStr">
        <is>
          <t>Stand</t>
        </is>
      </c>
      <c r="D18" s="7" t="inlineStr">
        <is>
          <t>Link</t>
        </is>
      </c>
    </row>
    <row r="19" ht="40" customHeight="1">
      <c r="A19" s="8" t="inlineStr">
        <is>
          <t>Bundesrat, Medienmitteilung</t>
        </is>
      </c>
      <c r="B19" s="8" t="inlineStr">
        <is>
          <t>Renten und Grenzbeträge ab 1.1.2027, BVG-Eintrittsschwelle, Koordinationsabzug, Säule 3a</t>
        </is>
      </c>
      <c r="C19" s="8" t="inlineStr">
        <is>
          <t>02.10.2026</t>
        </is>
      </c>
      <c r="D19" s="9" t="inlineStr">
        <is>
          <t>https://www.admin.ch/de/newnsb/BqB41FVYi5FB</t>
        </is>
      </c>
    </row>
    <row r="20" ht="40" customHeight="1">
      <c r="A20" s="8" t="inlineStr">
        <is>
          <t>Bundesrat/BSV, Übersicht «Beträge gültig ab dem 1. Januar 2027»</t>
        </is>
      </c>
      <c r="B20" s="8" t="inlineStr">
        <is>
          <t>BVG-Grenzbeträge 2027: Mindestjahreslohn, Koordinationsabzug, obere Limite des Jahreslohns, minimaler koordinierter Lohn</t>
        </is>
      </c>
      <c r="C20" s="8" t="inlineStr">
        <is>
          <t>02.10.2026</t>
        </is>
      </c>
      <c r="D20" s="9" t="inlineStr">
        <is>
          <t>https://cms.news.admin.ch/fileservice/sdweb-docs-prod-nsbcch-files/files/2026/10/01/d5ae6485-584b-4504-88f3-1c97761a8cb3.pdf</t>
        </is>
      </c>
    </row>
    <row r="21" ht="40" customHeight="1">
      <c r="A21" s="8" t="inlineStr">
        <is>
          <t>BSV, Masszahlen berufliche Vorsorge</t>
        </is>
      </c>
      <c r="B21" s="8" t="inlineStr">
        <is>
          <t>Herleitung der BVG-Grenzbeträge aus der maximalen AHV-Altersrente; Werte 2025/2026</t>
        </is>
      </c>
      <c r="C21" s="8" t="inlineStr">
        <is>
          <t>2026</t>
        </is>
      </c>
      <c r="D21" s="9" t="inlineStr">
        <is>
          <t>https://www.bsv.admin.ch/dam/de/sd-web/GZplHByBJoFc/Internet_Masszahlenarticles_25_26_d.pdf</t>
        </is>
      </c>
    </row>
    <row r="22" ht="40" customHeight="1">
      <c r="A22" s="8" t="inlineStr">
        <is>
          <t>BSV, FAQ Teilzeit und BVG</t>
        </is>
      </c>
      <c r="B22" s="8" t="inlineStr">
        <is>
          <t>Vorsorgeeinrichtungen können tieferen Koordinationsabzug oder ganzen Lohn versichern</t>
        </is>
      </c>
      <c r="C22" s="8" t="inlineStr">
        <is>
          <t>Stand 1.1.2026</t>
        </is>
      </c>
      <c r="D22" s="9" t="inlineStr">
        <is>
          <t>https://faq.bsv.admin.ch/de/berufliche-vorsorge-und-3-saeule/ich-arbeite-teilzeit-bin-ich-der-beruflichen-vorsorge-versichert</t>
        </is>
      </c>
    </row>
    <row r="23" ht="40" customHeight="1">
      <c r="A23" s="8" t="inlineStr">
        <is>
          <t>BVG-Kommission, Medienmitteilung</t>
        </is>
      </c>
      <c r="B23" s="8" t="inlineStr">
        <is>
          <t>Empfehlung Mindestzinssatz 2027: 1,75 %; Entscheid beim Bundesrat</t>
        </is>
      </c>
      <c r="C23" s="8" t="inlineStr">
        <is>
          <t>31.08.2026</t>
        </is>
      </c>
      <c r="D23" s="9" t="inlineStr">
        <is>
          <t>https://www.admin.ch/de/newnsb/0OLsO33MmzIC</t>
        </is>
      </c>
    </row>
    <row r="24" ht="40" customHeight="1">
      <c r="A24" s="8" t="inlineStr">
        <is>
          <t>Merkblatt 2.01 AHV/IV</t>
        </is>
      </c>
      <c r="B24" s="8" t="inlineStr">
        <is>
          <t>Beitragssätze 10,6 %, Freibetrag, Beitragspflicht ab 1.1. nach 17. Geburtstag, Lohndeklaration</t>
        </is>
      </c>
      <c r="C24" s="8" t="inlineStr">
        <is>
          <t>Stand 1.1.2026</t>
        </is>
      </c>
      <c r="D24" s="9" t="inlineStr">
        <is>
          <t>https://ahv-iv.ch/p/2.01.d</t>
        </is>
      </c>
    </row>
    <row r="25" ht="40" customHeight="1">
      <c r="A25" s="8" t="inlineStr">
        <is>
          <t>Merkblatt 2.08 AHV/IV</t>
        </is>
      </c>
      <c r="B25" s="8" t="inlineStr">
        <is>
          <t>ALV 2,2 % bis CHF 148'200; Ende der Beitragspflicht mit Referenzalter</t>
        </is>
      </c>
      <c r="C25" s="8" t="inlineStr">
        <is>
          <t>Stand 1.1.2025</t>
        </is>
      </c>
      <c r="D25" s="9" t="inlineStr">
        <is>
          <t>https://www.ahv-iv.ch/p/2.08.d</t>
        </is>
      </c>
    </row>
    <row r="26" ht="40" customHeight="1">
      <c r="A26" s="8" t="inlineStr">
        <is>
          <t>Merkblatt 6.06 AHV/IV</t>
        </is>
      </c>
      <c r="B26" s="8" t="inlineStr">
        <is>
          <t>Obligatorische berufliche Vorsorge; befristete Verträge bis drei Monate</t>
        </is>
      </c>
      <c r="C26" s="8" t="inlineStr">
        <is>
          <t>Stand 1.1.2025</t>
        </is>
      </c>
      <c r="D26" s="9" t="inlineStr">
        <is>
          <t>https://ahv-iv.ch/p/6.06.d</t>
        </is>
      </c>
    </row>
    <row r="27" ht="40" customHeight="1">
      <c r="A27" s="8" t="inlineStr">
        <is>
          <t>BSV, FAQ AHV 21</t>
        </is>
      </c>
      <c r="B27" s="8" t="inlineStr">
        <is>
          <t>Referenzalter Frauen nach Jahrgang (1961 bis 1964)</t>
        </is>
      </c>
      <c r="C27" s="8" t="inlineStr">
        <is>
          <t>ohne Datum</t>
        </is>
      </c>
      <c r="D27" s="9" t="inlineStr">
        <is>
          <t>https://faq.bsv.admin.ch/de/reform-ahv-21/wie-wird-das-frauenrentenalter-erhoeht</t>
        </is>
      </c>
    </row>
    <row r="28" ht="40" customHeight="1">
      <c r="A28" s="8" t="inlineStr">
        <is>
          <t>BAG, UVV-Änderung</t>
        </is>
      </c>
      <c r="B28" s="8" t="inlineStr">
        <is>
          <t>Höchstbetrag versicherter Verdienst CHF 148'200; Änderung per 1.1.2027 betrifft freiwillige Versicherung</t>
        </is>
      </c>
      <c r="C28" s="8" t="inlineStr">
        <is>
          <t>2026</t>
        </is>
      </c>
      <c r="D28" s="9" t="inlineStr">
        <is>
          <t>https://www.bag.admin.ch/de/aenderung-der-verordnung-ueber-die-unfallversicherung-uvv</t>
        </is>
      </c>
    </row>
    <row r="29" ht="40" customHeight="1">
      <c r="A29" s="8" t="inlineStr">
        <is>
          <t>BSV, Zulagen für Familien</t>
        </is>
      </c>
      <c r="B29" s="8" t="inlineStr">
        <is>
          <t>Mindestansätze Kinderzulage CHF 215, Ausbildungszulage CHF 268</t>
        </is>
      </c>
      <c r="C29" s="8" t="inlineStr">
        <is>
          <t>2025/2026</t>
        </is>
      </c>
      <c r="D29" s="9" t="inlineStr">
        <is>
          <t>https://www.bsv.admin.ch/de/zulagen-fuer-familien</t>
        </is>
      </c>
    </row>
    <row r="30" ht="40" customHeight="1">
      <c r="A30" s="8" t="inlineStr">
        <is>
          <t>Kanton Zürich, ZStB 31.1</t>
        </is>
      </c>
      <c r="B30" s="8" t="inlineStr">
        <is>
          <t>Säule 3a 2027: CHF 7'373 bzw. CHF 36'864</t>
        </is>
      </c>
      <c r="C30" s="8" t="inlineStr">
        <is>
          <t>gültig ab 1.1.2027</t>
        </is>
      </c>
      <c r="D30" s="9" t="inlineStr">
        <is>
          <t>https://www.zh.ch/de/steuern-finanzen/steuern/treuhaender/steuerbuch/steuerbuch-definition/zstb-31-1.html</t>
        </is>
      </c>
    </row>
    <row r="32" ht="28" customHeight="1">
      <c r="A32" s="5" t="inlineStr">
        <is>
          <t>Zahlen vor Verwendung an der Quelle prüfen, wenn der Stand älter als 12 Monate ist. Merkblätter mit Stand 1.1.2027 waren am 26.10.2026 noch nicht publiziert.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1">
    <mergeCell ref="A5:D5"/>
    <mergeCell ref="A9:D9"/>
    <mergeCell ref="A8:D8"/>
    <mergeCell ref="A6:D6"/>
    <mergeCell ref="A15:D15"/>
    <mergeCell ref="A7:D7"/>
    <mergeCell ref="A11:D11"/>
    <mergeCell ref="A10:D10"/>
    <mergeCell ref="A32:D32"/>
    <mergeCell ref="A13:D13"/>
    <mergeCell ref="A14:D14"/>
  </mergeCells>
  <hyperlinks>
    <hyperlink xmlns:r="http://schemas.openxmlformats.org/officeDocument/2006/relationships" ref="D19" r:id="rId1"/>
    <hyperlink xmlns:r="http://schemas.openxmlformats.org/officeDocument/2006/relationships" ref="D20" r:id="rId2"/>
    <hyperlink xmlns:r="http://schemas.openxmlformats.org/officeDocument/2006/relationships" ref="D21" r:id="rId3"/>
    <hyperlink xmlns:r="http://schemas.openxmlformats.org/officeDocument/2006/relationships" ref="D22" r:id="rId4"/>
    <hyperlink xmlns:r="http://schemas.openxmlformats.org/officeDocument/2006/relationships" ref="D23" r:id="rId5"/>
    <hyperlink xmlns:r="http://schemas.openxmlformats.org/officeDocument/2006/relationships" ref="D24" r:id="rId6"/>
    <hyperlink xmlns:r="http://schemas.openxmlformats.org/officeDocument/2006/relationships" ref="D25" r:id="rId7"/>
    <hyperlink xmlns:r="http://schemas.openxmlformats.org/officeDocument/2006/relationships" ref="D26" r:id="rId8"/>
    <hyperlink xmlns:r="http://schemas.openxmlformats.org/officeDocument/2006/relationships" ref="D27" r:id="rId9"/>
    <hyperlink xmlns:r="http://schemas.openxmlformats.org/officeDocument/2006/relationships" ref="D28" r:id="rId10"/>
    <hyperlink xmlns:r="http://schemas.openxmlformats.org/officeDocument/2006/relationships" ref="D29" r:id="rId11"/>
    <hyperlink xmlns:r="http://schemas.openxmlformats.org/officeDocument/2006/relationships" ref="D30" r:id="rId12"/>
  </hyperlinks>
  <pageMargins left="0.75" right="0.75" top="1" bottom="1" header="0.5" footer="0.5"/>
  <pageSetup orientation="portrait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0" customWidth="1" min="2" max="2"/>
    <col width="14" customWidth="1" min="3" max="3"/>
    <col width="14" customWidth="1" min="4" max="4"/>
    <col width="14" customWidth="1" min="5" max="5"/>
    <col width="24" customWidth="1" min="6" max="6"/>
    <col width="16" customWidth="1" min="7" max="7"/>
    <col width="16" customWidth="1" min="8" max="8"/>
    <col width="34" customWidth="1" min="9" max="9"/>
    <col width="16" customWidth="1" min="10" max="10"/>
    <col width="34" customWidth="1" min="11" max="11"/>
  </cols>
  <sheetData>
    <row r="1" ht="24" customHeight="1">
      <c r="A1" s="1" t="inlineStr">
        <is>
          <t>Grenzwerte 2026 und 2027</t>
        </is>
      </c>
    </row>
    <row r="2">
      <c r="A2" s="2" t="inlineStr">
        <is>
          <t>Werte 2027 vor der Erfassung mit der Übersicht des Bundesrates «Beträge gültig ab dem 1. Januar 2027» abgleichen.</t>
        </is>
      </c>
    </row>
    <row r="3">
      <c r="A3" s="10" t="inlineStr">
        <is>
          <t>Spalte G rechnet die BVG-Werte nach der Formel des BSV aus der maximalen AHV-Altersrente (Zeile 6). «stimmt» heisst: Spalte E passt zur Formel.</t>
        </is>
      </c>
    </row>
    <row r="5" ht="44" customHeight="1">
      <c r="A5" s="11" t="inlineStr">
        <is>
          <t>Nr.</t>
        </is>
      </c>
      <c r="B5" s="11" t="inlineStr">
        <is>
          <t>Position</t>
        </is>
      </c>
      <c r="C5" s="11" t="inlineStr">
        <is>
          <t>Einheit</t>
        </is>
      </c>
      <c r="D5" s="11" t="inlineStr">
        <is>
          <t>Wert 2026</t>
        </is>
      </c>
      <c r="E5" s="11" t="inlineStr">
        <is>
          <t>Wert 2027</t>
        </is>
      </c>
      <c r="F5" s="11" t="inlineStr">
        <is>
          <t>Status 2027</t>
        </is>
      </c>
      <c r="G5" s="11" t="inlineStr">
        <is>
          <t>Kontrolle BSV-Formel</t>
        </is>
      </c>
      <c r="H5" s="11" t="inlineStr">
        <is>
          <t>Ergebnis Kontrolle</t>
        </is>
      </c>
      <c r="I5" s="11" t="inlineStr">
        <is>
          <t>Quelle</t>
        </is>
      </c>
      <c r="J5" s="11" t="inlineStr">
        <is>
          <t>In Software erfasst am</t>
        </is>
      </c>
      <c r="K5" s="11" t="inlineStr">
        <is>
          <t>Bemerkung</t>
        </is>
      </c>
    </row>
    <row r="6">
      <c r="A6" s="12" t="n">
        <v>1</v>
      </c>
      <c r="B6" s="13" t="inlineStr">
        <is>
          <t>Maximale AHV-Altersrente</t>
        </is>
      </c>
      <c r="C6" s="8" t="inlineStr">
        <is>
          <t>CHF/Monat</t>
        </is>
      </c>
      <c r="D6" s="14" t="n">
        <v>2520</v>
      </c>
      <c r="E6" s="15" t="n">
        <v>2560</v>
      </c>
      <c r="F6" s="16" t="inlineStr">
        <is>
          <t>publiziert</t>
        </is>
      </c>
      <c r="G6" s="12" t="n"/>
      <c r="H6" s="12">
        <f>IF(E6="","offen: Wert nachtragen","")</f>
        <v/>
      </c>
      <c r="I6" s="8" t="inlineStr">
        <is>
          <t>Bundesrat, 02.10.2026</t>
        </is>
      </c>
      <c r="J6" s="17" t="n"/>
      <c r="K6" s="16" t="inlineStr">
        <is>
          <t>Basis der BVG-Grenzbeträge</t>
        </is>
      </c>
    </row>
    <row r="7">
      <c r="A7" s="12" t="n">
        <v>2</v>
      </c>
      <c r="B7" s="13" t="inlineStr">
        <is>
          <t>Minimale AHV-Altersrente</t>
        </is>
      </c>
      <c r="C7" s="8" t="inlineStr">
        <is>
          <t>CHF/Monat</t>
        </is>
      </c>
      <c r="D7" s="14" t="n">
        <v>1260</v>
      </c>
      <c r="E7" s="15" t="n">
        <v>1280</v>
      </c>
      <c r="F7" s="16" t="inlineStr">
        <is>
          <t>publiziert</t>
        </is>
      </c>
      <c r="G7" s="12" t="n"/>
      <c r="H7" s="12">
        <f>IF(E7="","offen: Wert nachtragen","")</f>
        <v/>
      </c>
      <c r="I7" s="8" t="inlineStr">
        <is>
          <t>Bundesrat, 02.10.2026</t>
        </is>
      </c>
      <c r="J7" s="17" t="n"/>
      <c r="K7" s="16" t="inlineStr"/>
    </row>
    <row r="8">
      <c r="A8" s="12" t="n">
        <v>3</v>
      </c>
      <c r="B8" s="13" t="inlineStr">
        <is>
          <t>BVG-Eintrittsschwelle (Jahreslohn über)</t>
        </is>
      </c>
      <c r="C8" s="8" t="inlineStr">
        <is>
          <t>CHF/Jahr</t>
        </is>
      </c>
      <c r="D8" s="14" t="n">
        <v>22680</v>
      </c>
      <c r="E8" s="15" t="n">
        <v>23040</v>
      </c>
      <c r="F8" s="16" t="inlineStr">
        <is>
          <t>publiziert</t>
        </is>
      </c>
      <c r="G8" s="14">
        <f>3/4*12*E6</f>
        <v/>
      </c>
      <c r="H8" s="12">
        <f>IF(OR(E8="",G8=""),"",IF(ABS(E8-G8)&lt;0.5,"stimmt","abweichend: prüfen"))</f>
        <v/>
      </c>
      <c r="I8" s="8" t="inlineStr">
        <is>
          <t>Bundesrat, 02.10.2026</t>
        </is>
      </c>
      <c r="J8" s="17" t="n"/>
      <c r="K8" s="16" t="inlineStr">
        <is>
          <t>3/4 der max. Altersrente</t>
        </is>
      </c>
    </row>
    <row r="9">
      <c r="A9" s="12" t="n">
        <v>4</v>
      </c>
      <c r="B9" s="13" t="inlineStr">
        <is>
          <t>BVG-Koordinationsabzug</t>
        </is>
      </c>
      <c r="C9" s="8" t="inlineStr">
        <is>
          <t>CHF/Jahr</t>
        </is>
      </c>
      <c r="D9" s="14" t="n">
        <v>26460</v>
      </c>
      <c r="E9" s="15" t="n">
        <v>26880</v>
      </c>
      <c r="F9" s="16" t="inlineStr">
        <is>
          <t>publiziert</t>
        </is>
      </c>
      <c r="G9" s="14">
        <f>7/8*12*E6</f>
        <v/>
      </c>
      <c r="H9" s="12">
        <f>IF(OR(E9="",G9=""),"",IF(ABS(E9-G9)&lt;0.5,"stimmt","abweichend: prüfen"))</f>
        <v/>
      </c>
      <c r="I9" s="8" t="inlineStr">
        <is>
          <t>Bundesrat, 02.10.2026</t>
        </is>
      </c>
      <c r="J9" s="17" t="n"/>
      <c r="K9" s="16" t="inlineStr">
        <is>
          <t>7/8 der max. Altersrente</t>
        </is>
      </c>
    </row>
    <row r="10">
      <c r="A10" s="12" t="n">
        <v>5</v>
      </c>
      <c r="B10" s="13" t="inlineStr">
        <is>
          <t>Oberer Grenzbetrag (max. versicherter Jahreslohn)</t>
        </is>
      </c>
      <c r="C10" s="8" t="inlineStr">
        <is>
          <t>CHF/Jahr</t>
        </is>
      </c>
      <c r="D10" s="14" t="n">
        <v>90720</v>
      </c>
      <c r="E10" s="15" t="n">
        <v>92160</v>
      </c>
      <c r="F10" s="16" t="inlineStr">
        <is>
          <t>publiziert</t>
        </is>
      </c>
      <c r="G10" s="14">
        <f>3*12*E6</f>
        <v/>
      </c>
      <c r="H10" s="12">
        <f>IF(OR(E10="",G10=""),"",IF(ABS(E10-G10)&lt;0.5,"stimmt","abweichend: prüfen"))</f>
        <v/>
      </c>
      <c r="I10" s="8" t="inlineStr">
        <is>
          <t>Bundesrat, Übersicht Beträge 2027</t>
        </is>
      </c>
      <c r="J10" s="17" t="n"/>
      <c r="K10" s="16" t="inlineStr">
        <is>
          <t>obere Limite des Jahreslohns; 3 × max. Altersrente</t>
        </is>
      </c>
    </row>
    <row r="11">
      <c r="A11" s="12" t="n">
        <v>6</v>
      </c>
      <c r="B11" s="13" t="inlineStr">
        <is>
          <t>Maximaler koordinierter Lohn</t>
        </is>
      </c>
      <c r="C11" s="8" t="inlineStr">
        <is>
          <t>CHF/Jahr</t>
        </is>
      </c>
      <c r="D11" s="14" t="n">
        <v>64260</v>
      </c>
      <c r="E11" s="15" t="n">
        <v>65280</v>
      </c>
      <c r="F11" s="16" t="inlineStr">
        <is>
          <t>abgeleitet aus amtlichen Werten</t>
        </is>
      </c>
      <c r="G11" s="14">
        <f>E10-E9</f>
        <v/>
      </c>
      <c r="H11" s="12">
        <f>IF(OR(E11="",G11=""),"",IF(ABS(E11-G11)&lt;0.5,"stimmt","abweichend: prüfen"))</f>
        <v/>
      </c>
      <c r="I11" s="8" t="inlineStr">
        <is>
          <t>Bundesrat, Übersicht Beträge 2027</t>
        </is>
      </c>
      <c r="J11" s="17" t="n"/>
      <c r="K11" s="16" t="inlineStr">
        <is>
          <t>obere Limite minus Koordinationsabzug</t>
        </is>
      </c>
    </row>
    <row r="12">
      <c r="A12" s="12" t="n">
        <v>7</v>
      </c>
      <c r="B12" s="13" t="inlineStr">
        <is>
          <t>Minimaler koordinierter Lohn</t>
        </is>
      </c>
      <c r="C12" s="8" t="inlineStr">
        <is>
          <t>CHF/Jahr</t>
        </is>
      </c>
      <c r="D12" s="14" t="n">
        <v>3780</v>
      </c>
      <c r="E12" s="15" t="n">
        <v>3840</v>
      </c>
      <c r="F12" s="16" t="inlineStr">
        <is>
          <t>publiziert</t>
        </is>
      </c>
      <c r="G12" s="14">
        <f>1/8*12*E6</f>
        <v/>
      </c>
      <c r="H12" s="12">
        <f>IF(OR(E12="",G12=""),"",IF(ABS(E12-G12)&lt;0.5,"stimmt","abweichend: prüfen"))</f>
        <v/>
      </c>
      <c r="I12" s="8" t="inlineStr">
        <is>
          <t>Bundesrat, Übersicht Beträge 2027</t>
        </is>
      </c>
      <c r="J12" s="17" t="n"/>
      <c r="K12" s="16" t="inlineStr">
        <is>
          <t>1/8 der max. Altersrente</t>
        </is>
      </c>
    </row>
    <row r="13">
      <c r="A13" s="12" t="n">
        <v>8</v>
      </c>
      <c r="B13" s="13" t="inlineStr">
        <is>
          <t>Max. versicherbarer Lohn (Art. 79c BVG)</t>
        </is>
      </c>
      <c r="C13" s="8" t="inlineStr">
        <is>
          <t>CHF/Jahr</t>
        </is>
      </c>
      <c r="D13" s="14" t="n">
        <v>907200</v>
      </c>
      <c r="E13" s="15" t="n">
        <v>921600</v>
      </c>
      <c r="F13" s="16" t="inlineStr">
        <is>
          <t>abgeleitet aus amtlichen Werten</t>
        </is>
      </c>
      <c r="G13" s="14">
        <f>10*E10</f>
        <v/>
      </c>
      <c r="H13" s="12">
        <f>IF(OR(E13="",G13=""),"",IF(ABS(E13-G13)&lt;0.5,"stimmt","abweichend: prüfen"))</f>
        <v/>
      </c>
      <c r="I13" s="8" t="inlineStr">
        <is>
          <t>Bundesrat, Übersicht Beträge 2027</t>
        </is>
      </c>
      <c r="J13" s="17" t="n"/>
      <c r="K13" s="16" t="inlineStr">
        <is>
          <t>zehnfache obere Limite nach Art. 79c BVG</t>
        </is>
      </c>
    </row>
    <row r="14">
      <c r="A14" s="12" t="n">
        <v>9</v>
      </c>
      <c r="B14" s="13" t="inlineStr">
        <is>
          <t>BVG-Mindestzinssatz</t>
        </is>
      </c>
      <c r="C14" s="8" t="inlineStr">
        <is>
          <t>%</t>
        </is>
      </c>
      <c r="D14" s="18" t="n">
        <v>0.0125</v>
      </c>
      <c r="E14" s="19" t="n"/>
      <c r="F14" s="16" t="inlineStr">
        <is>
          <t>offen</t>
        </is>
      </c>
      <c r="G14" s="12" t="n"/>
      <c r="H14" s="12">
        <f>IF(E14="","offen: Wert nachtragen","")</f>
        <v/>
      </c>
      <c r="I14" s="8" t="inlineStr">
        <is>
          <t>BVG-Kommission, 31.08.2026</t>
        </is>
      </c>
      <c r="J14" s="17" t="n"/>
      <c r="K14" s="16" t="inlineStr">
        <is>
          <t>Kommission empfiehlt 1,75 %; Entscheid Bundesrat</t>
        </is>
      </c>
    </row>
    <row r="15">
      <c r="A15" s="12" t="n">
        <v>10</v>
      </c>
      <c r="B15" s="13" t="inlineStr">
        <is>
          <t>Säule 3a, mit Pensionskasse</t>
        </is>
      </c>
      <c r="C15" s="8" t="inlineStr">
        <is>
          <t>CHF/Jahr</t>
        </is>
      </c>
      <c r="D15" s="14" t="n">
        <v>7258</v>
      </c>
      <c r="E15" s="15" t="n">
        <v>7373</v>
      </c>
      <c r="F15" s="16" t="inlineStr">
        <is>
          <t>publiziert</t>
        </is>
      </c>
      <c r="G15" s="14">
        <f>ROUND(0.08*E10,0)</f>
        <v/>
      </c>
      <c r="H15" s="12">
        <f>IF(OR(E15="",G15=""),"",IF(ABS(E15-G15)&lt;0.5,"stimmt","abweichend: prüfen"))</f>
        <v/>
      </c>
      <c r="I15" s="8" t="inlineStr">
        <is>
          <t>Bundesrat; ZStB 31.1</t>
        </is>
      </c>
      <c r="J15" s="17" t="n"/>
      <c r="K15" s="16" t="inlineStr">
        <is>
          <t>8 % des oberen Grenzbetrags</t>
        </is>
      </c>
    </row>
    <row r="16">
      <c r="A16" s="12" t="n">
        <v>11</v>
      </c>
      <c r="B16" s="13" t="inlineStr">
        <is>
          <t>Säule 3a, ohne Pensionskasse (höchstens)</t>
        </is>
      </c>
      <c r="C16" s="8" t="inlineStr">
        <is>
          <t>CHF/Jahr</t>
        </is>
      </c>
      <c r="D16" s="14" t="n">
        <v>36288</v>
      </c>
      <c r="E16" s="15" t="n">
        <v>36864</v>
      </c>
      <c r="F16" s="16" t="inlineStr">
        <is>
          <t>publiziert</t>
        </is>
      </c>
      <c r="G16" s="14">
        <f>0.4*E10</f>
        <v/>
      </c>
      <c r="H16" s="12">
        <f>IF(OR(E16="",G16=""),"",IF(ABS(E16-G16)&lt;0.5,"stimmt","abweichend: prüfen"))</f>
        <v/>
      </c>
      <c r="I16" s="8" t="inlineStr">
        <is>
          <t>Bundesrat; ZStB 31.1</t>
        </is>
      </c>
      <c r="J16" s="17" t="n"/>
      <c r="K16" s="16" t="inlineStr">
        <is>
          <t>40 % des oberen Grenzbetrags, max. 20 % des Erwerbseinkommens</t>
        </is>
      </c>
    </row>
    <row r="17">
      <c r="A17" s="12" t="n">
        <v>12</v>
      </c>
      <c r="B17" s="13" t="inlineStr">
        <is>
          <t>Beitragssatz AHV/IV/EO total</t>
        </is>
      </c>
      <c r="C17" s="8" t="inlineStr">
        <is>
          <t>%</t>
        </is>
      </c>
      <c r="D17" s="20" t="n">
        <v>0.106</v>
      </c>
      <c r="E17" s="21" t="n">
        <v>0.106</v>
      </c>
      <c r="F17" s="16" t="inlineStr">
        <is>
          <t>keine Änderung publiziert</t>
        </is>
      </c>
      <c r="G17" s="12" t="n"/>
      <c r="H17" s="12">
        <f>IF(E17="","offen: Wert nachtragen","")</f>
        <v/>
      </c>
      <c r="I17" s="8" t="inlineStr">
        <is>
          <t>Merkblatt 2.01, Stand 1.1.2026</t>
        </is>
      </c>
      <c r="J17" s="17" t="n"/>
      <c r="K17" s="16" t="inlineStr">
        <is>
          <t>je Hälfte Arbeitgeber und Arbeitnehmende</t>
        </is>
      </c>
    </row>
    <row r="18">
      <c r="A18" s="12" t="n">
        <v>13</v>
      </c>
      <c r="B18" s="13" t="inlineStr">
        <is>
          <t>Beitragssatz ALV total</t>
        </is>
      </c>
      <c r="C18" s="8" t="inlineStr">
        <is>
          <t>%</t>
        </is>
      </c>
      <c r="D18" s="20" t="n">
        <v>0.022</v>
      </c>
      <c r="E18" s="21" t="n">
        <v>0.022</v>
      </c>
      <c r="F18" s="16" t="inlineStr">
        <is>
          <t>keine Änderung publiziert</t>
        </is>
      </c>
      <c r="G18" s="12" t="n"/>
      <c r="H18" s="12">
        <f>IF(E18="","offen: Wert nachtragen","")</f>
        <v/>
      </c>
      <c r="I18" s="8" t="inlineStr">
        <is>
          <t>Merkblatt 2.08, Stand 1.1.2025</t>
        </is>
      </c>
      <c r="J18" s="17" t="n"/>
      <c r="K18" s="16" t="inlineStr">
        <is>
          <t>je Hälfte</t>
        </is>
      </c>
    </row>
    <row r="19">
      <c r="A19" s="12" t="n">
        <v>14</v>
      </c>
      <c r="B19" s="13" t="inlineStr">
        <is>
          <t>Höchstbetrag ALV und UVG (versicherter Verdienst)</t>
        </is>
      </c>
      <c r="C19" s="8" t="inlineStr">
        <is>
          <t>CHF/Jahr</t>
        </is>
      </c>
      <c r="D19" s="14" t="n">
        <v>148200</v>
      </c>
      <c r="E19" s="15" t="n">
        <v>148200</v>
      </c>
      <c r="F19" s="16" t="inlineStr">
        <is>
          <t>keine Änderung publiziert</t>
        </is>
      </c>
      <c r="G19" s="12" t="n"/>
      <c r="H19" s="12">
        <f>IF(E19="","offen: Wert nachtragen","")</f>
        <v/>
      </c>
      <c r="I19" s="8" t="inlineStr">
        <is>
          <t>Merkblatt 2.08; BAG</t>
        </is>
      </c>
      <c r="J19" s="17" t="n"/>
      <c r="K19" s="16" t="inlineStr">
        <is>
          <t>UVV-Änderung 1.1.2027 betrifft freiwillige Versicherung</t>
        </is>
      </c>
    </row>
    <row r="20">
      <c r="A20" s="12" t="n">
        <v>15</v>
      </c>
      <c r="B20" s="13" t="inlineStr">
        <is>
          <t>AHV-Freibetrag im Referenzalter</t>
        </is>
      </c>
      <c r="C20" s="8" t="inlineStr">
        <is>
          <t>CHF/Monat</t>
        </is>
      </c>
      <c r="D20" s="14" t="n">
        <v>1400</v>
      </c>
      <c r="E20" s="15" t="n">
        <v>1400</v>
      </c>
      <c r="F20" s="16" t="inlineStr">
        <is>
          <t>keine Änderung publiziert</t>
        </is>
      </c>
      <c r="G20" s="12" t="n"/>
      <c r="H20" s="12">
        <f>IF(E20="","offen: Wert nachtragen","")</f>
        <v/>
      </c>
      <c r="I20" s="8" t="inlineStr">
        <is>
          <t>Merkblatt 2.01</t>
        </is>
      </c>
      <c r="J20" s="17" t="n"/>
      <c r="K20" s="16" t="inlineStr">
        <is>
          <t>pro Arbeitsverhältnis</t>
        </is>
      </c>
    </row>
    <row r="21">
      <c r="A21" s="12" t="n">
        <v>16</v>
      </c>
      <c r="B21" s="13" t="inlineStr">
        <is>
          <t>AHV-Freibetrag im Referenzalter</t>
        </is>
      </c>
      <c r="C21" s="8" t="inlineStr">
        <is>
          <t>CHF/Jahr</t>
        </is>
      </c>
      <c r="D21" s="14" t="n">
        <v>16800</v>
      </c>
      <c r="E21" s="15" t="n">
        <v>16800</v>
      </c>
      <c r="F21" s="16" t="inlineStr">
        <is>
          <t>keine Änderung publiziert</t>
        </is>
      </c>
      <c r="G21" s="14">
        <f>12*E20</f>
        <v/>
      </c>
      <c r="H21" s="12">
        <f>IF(OR(E21="",G21=""),"",IF(ABS(E21-G21)&lt;0.5,"stimmt","abweichend: prüfen"))</f>
        <v/>
      </c>
      <c r="I21" s="8" t="inlineStr">
        <is>
          <t>Merkblatt 2.01</t>
        </is>
      </c>
      <c r="J21" s="17" t="n"/>
      <c r="K21" s="16" t="inlineStr"/>
    </row>
    <row r="22">
      <c r="A22" s="12" t="n">
        <v>17</v>
      </c>
      <c r="B22" s="13" t="inlineStr">
        <is>
          <t>Geringfügiger Lohn (Beiträge nur auf Verlangen)</t>
        </is>
      </c>
      <c r="C22" s="8" t="inlineStr">
        <is>
          <t>CHF/Jahr</t>
        </is>
      </c>
      <c r="D22" s="14" t="n">
        <v>2500</v>
      </c>
      <c r="E22" s="15" t="n">
        <v>2500</v>
      </c>
      <c r="F22" s="16" t="inlineStr">
        <is>
          <t>keine Änderung publiziert</t>
        </is>
      </c>
      <c r="G22" s="12" t="n"/>
      <c r="H22" s="12">
        <f>IF(E22="","offen: Wert nachtragen","")</f>
        <v/>
      </c>
      <c r="I22" s="8" t="inlineStr">
        <is>
          <t>Merkblatt 2.01</t>
        </is>
      </c>
      <c r="J22" s="17" t="n"/>
      <c r="K22" s="16" t="inlineStr">
        <is>
          <t>Ausnahmen Hausdienst, Kulturschaffende</t>
        </is>
      </c>
    </row>
    <row r="23">
      <c r="A23" s="12" t="n">
        <v>18</v>
      </c>
      <c r="B23" s="13" t="inlineStr">
        <is>
          <t>Kinderzulage, Mindestansatz Bund</t>
        </is>
      </c>
      <c r="C23" s="8" t="inlineStr">
        <is>
          <t>CHF/Monat</t>
        </is>
      </c>
      <c r="D23" s="14" t="n">
        <v>215</v>
      </c>
      <c r="E23" s="15" t="n">
        <v>215</v>
      </c>
      <c r="F23" s="16" t="inlineStr">
        <is>
          <t>keine Änderung publiziert</t>
        </is>
      </c>
      <c r="G23" s="12" t="n"/>
      <c r="H23" s="12">
        <f>IF(E23="","offen: Wert nachtragen","")</f>
        <v/>
      </c>
      <c r="I23" s="8" t="inlineStr">
        <is>
          <t>BSV; Parlament 19.06.2026</t>
        </is>
      </c>
      <c r="J23" s="17" t="n"/>
      <c r="K23" s="16" t="inlineStr">
        <is>
          <t>kantonale Ansätze bei der FAK prüfen</t>
        </is>
      </c>
    </row>
    <row r="24">
      <c r="A24" s="12" t="n">
        <v>19</v>
      </c>
      <c r="B24" s="13" t="inlineStr">
        <is>
          <t>Ausbildungszulage, Mindestansatz Bund</t>
        </is>
      </c>
      <c r="C24" s="8" t="inlineStr">
        <is>
          <t>CHF/Monat</t>
        </is>
      </c>
      <c r="D24" s="14" t="n">
        <v>268</v>
      </c>
      <c r="E24" s="15" t="n">
        <v>268</v>
      </c>
      <c r="F24" s="16" t="inlineStr">
        <is>
          <t>keine Änderung publiziert</t>
        </is>
      </c>
      <c r="G24" s="12" t="n"/>
      <c r="H24" s="12">
        <f>IF(E24="","offen: Wert nachtragen","")</f>
        <v/>
      </c>
      <c r="I24" s="8" t="inlineStr">
        <is>
          <t>BSV; Parlament 19.06.2026</t>
        </is>
      </c>
      <c r="J24" s="17" t="n"/>
      <c r="K24" s="16" t="inlineStr">
        <is>
          <t>kantonale Ansätze bei der FAK prüfen</t>
        </is>
      </c>
    </row>
    <row r="26">
      <c r="B26" s="6" t="inlineStr">
        <is>
          <t>Referenzalter nach AHV 21 (BSV, FAQ Reform AHV 21)</t>
        </is>
      </c>
    </row>
    <row r="27">
      <c r="B27" s="7" t="inlineStr">
        <is>
          <t>Jahrgang Frauen</t>
        </is>
      </c>
      <c r="C27" s="7" t="inlineStr">
        <is>
          <t>Referenzalter</t>
        </is>
      </c>
      <c r="D27" s="7" t="inlineStr">
        <is>
          <t>in Monaten</t>
        </is>
      </c>
    </row>
    <row r="28">
      <c r="B28" s="8" t="n">
        <v>1961</v>
      </c>
      <c r="C28" s="8" t="inlineStr">
        <is>
          <t>64 Jahre + 3 Monate</t>
        </is>
      </c>
      <c r="D28" s="22" t="n">
        <v>771</v>
      </c>
    </row>
    <row r="29">
      <c r="B29" s="8" t="n">
        <v>1962</v>
      </c>
      <c r="C29" s="8" t="inlineStr">
        <is>
          <t>64 Jahre + 6 Monate</t>
        </is>
      </c>
      <c r="D29" s="22" t="n">
        <v>774</v>
      </c>
    </row>
    <row r="30">
      <c r="B30" s="8" t="n">
        <v>1963</v>
      </c>
      <c r="C30" s="8" t="inlineStr">
        <is>
          <t>64 Jahre + 9 Monate</t>
        </is>
      </c>
      <c r="D30" s="22" t="n">
        <v>777</v>
      </c>
    </row>
    <row r="31">
      <c r="B31" s="8" t="inlineStr">
        <is>
          <t>1964 und jünger</t>
        </is>
      </c>
      <c r="C31" s="8" t="inlineStr">
        <is>
          <t>65 Jahre</t>
        </is>
      </c>
      <c r="D31" s="22" t="n">
        <v>780</v>
      </c>
    </row>
    <row r="32">
      <c r="B32" s="8" t="inlineStr">
        <is>
          <t>Männer</t>
        </is>
      </c>
      <c r="C32" s="8" t="inlineStr">
        <is>
          <t>65 Jahre</t>
        </is>
      </c>
      <c r="D32" s="22" t="n">
        <v>780</v>
      </c>
    </row>
    <row r="34">
      <c r="B34" s="10" t="inlineStr">
        <is>
          <t>Frauen Jahrgang 1960 und älter sowie Männer Jahrgang 1961 und älter haben das Referenzalter vor 2027 erreicht.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H6:H24">
    <cfRule type="expression" priority="1" dxfId="0">
      <formula>LEFT(H6,6)="abweic"</formula>
    </cfRule>
    <cfRule type="expression" priority="2" dxfId="0">
      <formula>LEFT(H6,5)="offen"</formula>
    </cfRule>
    <cfRule type="expression" priority="3" dxfId="1">
      <formula>H6="stimmt"</formula>
    </cfRule>
  </conditionalFormatting>
  <dataValidations count="1">
    <dataValidation sqref="F6:F24" showDropDown="0" showInputMessage="0" showErrorMessage="1" allowBlank="1" errorTitle="Ungültige Eingabe" error="Bitte einen Wert aus der Liste wählen." type="list">
      <formula1>=L_WertStatus</formula1>
    </dataValidation>
  </dataValidations>
  <pageMargins left="0.75" right="0.75" top="1" bottom="1" header="0.5" footer="0.5"/>
  <pageSetup orientation="landscape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34" customWidth="1" min="2" max="2"/>
    <col width="60" customWidth="1" min="3" max="3"/>
  </cols>
  <sheetData>
    <row r="1" ht="24" customHeight="1">
      <c r="A1" s="1" t="inlineStr">
        <is>
          <t>Einstellungen</t>
        </is>
      </c>
    </row>
    <row r="2">
      <c r="A2" s="2" t="inlineStr">
        <is>
          <t>Grunddaten für Termine und Prüfungen. Graue Felder ausfüllen.</t>
        </is>
      </c>
    </row>
    <row r="4" ht="28" customHeight="1">
      <c r="A4" s="13" t="inlineStr">
        <is>
          <t>Firma</t>
        </is>
      </c>
      <c r="B4" s="16" t="inlineStr">
        <is>
          <t>Beispiel AG</t>
        </is>
      </c>
      <c r="C4" s="23" t="inlineStr">
        <is>
          <t>Text</t>
        </is>
      </c>
    </row>
    <row r="5" ht="28" customHeight="1">
      <c r="A5" s="13" t="inlineStr">
        <is>
          <t>Erster Lohnlauf 2027 (Datum)</t>
        </is>
      </c>
      <c r="B5" s="17" t="n">
        <v>46412</v>
      </c>
      <c r="C5" s="23" t="inlineStr">
        <is>
          <t>Datum der ersten Lohnzahlung 2027; Basis der Aufgabentermine.</t>
        </is>
      </c>
    </row>
    <row r="6" ht="28" customHeight="1">
      <c r="A6" s="13" t="inlineStr">
        <is>
          <t>Kanton der Familienausgleichskasse</t>
        </is>
      </c>
      <c r="B6" s="16" t="inlineStr">
        <is>
          <t>Beispiel: ZH</t>
        </is>
      </c>
      <c r="C6" s="23" t="inlineStr">
        <is>
          <t>Kantonale Ansätze und Beitragssatz bei Ihrer FAK prüfen.</t>
        </is>
      </c>
    </row>
    <row r="7" ht="28" customHeight="1">
      <c r="A7" s="13" t="inlineStr">
        <is>
          <t>Pensionskasse und Plan</t>
        </is>
      </c>
      <c r="B7" s="16" t="inlineStr">
        <is>
          <t>Beispiel: Sammelstiftung X, Plan B</t>
        </is>
      </c>
      <c r="C7" s="23" t="inlineStr">
        <is>
          <t>Bezeichnung laut Anschlussvertrag.</t>
        </is>
      </c>
    </row>
    <row r="8" ht="28" customHeight="1">
      <c r="A8" s="13" t="inlineStr">
        <is>
          <t>Koordinationsabzug laut Reglement 2027</t>
        </is>
      </c>
      <c r="B8" s="16" t="inlineStr">
        <is>
          <t>proportional zum Beschäftigungsgrad</t>
        </is>
      </c>
      <c r="C8" s="23" t="inlineStr">
        <is>
          <t>Variante aus dem Reglement wählen. BVG-Minimum = CHF 26'880 für alle.</t>
        </is>
      </c>
    </row>
    <row r="9" ht="28" customHeight="1">
      <c r="A9" s="13" t="inlineStr">
        <is>
          <t>Fester Koordinationsabzug laut Reglement (CHF)</t>
        </is>
      </c>
      <c r="B9" s="15" t="n"/>
      <c r="C9" s="23" t="inlineStr">
        <is>
          <t>Nur bei Variante «fester Betrag laut Reglement».</t>
        </is>
      </c>
    </row>
    <row r="10" ht="28" customHeight="1">
      <c r="A10" s="13" t="inlineStr">
        <is>
          <t>Eintrittsschwelle laut Reglement 2027 (CHF)</t>
        </is>
      </c>
      <c r="B10" s="15">
        <f>ES27</f>
        <v/>
      </c>
      <c r="C10" s="23" t="inlineStr">
        <is>
          <t>Vorschlag = BVG-Eintrittsschwelle 2027; überschreiben, wenn der Plan tiefer ist.</t>
        </is>
      </c>
    </row>
    <row r="11" ht="28" customHeight="1">
      <c r="A11" s="13" t="inlineStr">
        <is>
          <t>Toleranz Testlauf (CHF)</t>
        </is>
      </c>
      <c r="B11" s="24" t="n">
        <v>1</v>
      </c>
      <c r="C11" s="23" t="inlineStr">
        <is>
          <t>Differenzen bis zu diesem Betrag gelten als Rundung.</t>
        </is>
      </c>
    </row>
    <row r="13">
      <c r="A13" s="13" t="inlineStr">
        <is>
          <t>Wochentag erster Lohnlauf</t>
        </is>
      </c>
      <c r="B13" s="12">
        <f>CHOOSE(WEEKDAY(Lohnlauf,2),"Montag","Dienstag","Mittwoch","Donnerstag","Freitag","Samstag","Sonntag")</f>
        <v/>
      </c>
    </row>
    <row r="14">
      <c r="A14" s="13" t="inlineStr">
        <is>
          <t>Prüfung Reglement</t>
        </is>
      </c>
      <c r="B14" s="25">
        <f>IF(AND(KAVariante="fester Betrag laut Reglement",KAFest=""),"festen Betrag eintragen",IF(ESReg&gt;ES27,"Schwelle über BVG-Minimum: Reglement prüfen","ok"))</f>
        <v/>
      </c>
      <c r="C14" s="26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4:C14"/>
  </mergeCells>
  <dataValidations count="3">
    <dataValidation sqref="B8" showDropDown="0" showInputMessage="1" showErrorMessage="1" allowBlank="1" errorTitle="Ungültige Eingabe" error="Bitte einen Wert aus der Liste wählen." promptTitle="Hinweis" prompt="Variante laut Reglement Ihrer Pensionskasse." type="list">
      <formula1>=L_KAVar</formula1>
    </dataValidation>
    <dataValidation sqref="B9" showDropDown="0" showInputMessage="1" showErrorMessage="1" allowBlank="1" errorTitle="Ungültige Eingabe" error="Betrag ab 0 eintragen." promptTitle="Hinweis" prompt="Fester Betrag laut Reglement." type="decimal" operator="greaterThanOrEqual">
      <formula1>0</formula1>
    </dataValidation>
    <dataValidation sqref="B11" showDropDown="0" showInputMessage="0" showErrorMessage="1" allowBlank="1" errorTitle="Ungültige Eingabe" error="Wert zwischen 0 und 50." type="decimal" operator="between">
      <formula1>0</formula1>
      <formula2>50</formula2>
    </dataValidation>
  </dataValidations>
  <pageMargins left="0.75" right="0.75" top="1" bottom="1" header="0.5" footer="0.5"/>
  <pageSetup orientation="portrait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2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8" customWidth="1" min="2" max="2"/>
    <col width="20" customWidth="1" min="3" max="3"/>
    <col width="12" customWidth="1" min="4" max="4"/>
    <col width="14" customWidth="1" min="5" max="5"/>
    <col width="14" customWidth="1" min="6" max="6"/>
    <col width="14" customWidth="1" min="7" max="7"/>
    <col width="18" customWidth="1" min="8" max="8"/>
    <col width="14" customWidth="1" min="9" max="9"/>
    <col width="14" customWidth="1" min="10" max="10"/>
    <col width="36" customWidth="1" min="11" max="11"/>
  </cols>
  <sheetData>
    <row r="1" ht="24" customHeight="1">
      <c r="A1" s="1" t="inlineStr">
        <is>
          <t>Aufgaben bis zum ersten Lohnlauf 2027</t>
        </is>
      </c>
    </row>
    <row r="2">
      <c r="A2" s="2" t="inlineStr">
        <is>
          <t>Termine = erster Lohnlauf plus Tage (negativ = vorher). Ein verbindlicher Termin übersteuert den Vorschlag.</t>
        </is>
      </c>
    </row>
    <row r="4" ht="44" customHeight="1">
      <c r="A4" s="11" t="inlineStr">
        <is>
          <t>Nr.</t>
        </is>
      </c>
      <c r="B4" s="11" t="inlineStr">
        <is>
          <t>Aufgabe</t>
        </is>
      </c>
      <c r="C4" s="11" t="inlineStr">
        <is>
          <t>Stelle</t>
        </is>
      </c>
      <c r="D4" s="11" t="inlineStr">
        <is>
          <t>Tage zum Lohnlauf</t>
        </is>
      </c>
      <c r="E4" s="11" t="inlineStr">
        <is>
          <t>Termin Vorschlag</t>
        </is>
      </c>
      <c r="F4" s="11" t="inlineStr">
        <is>
          <t>Termin verbindlich</t>
        </is>
      </c>
      <c r="G4" s="11" t="inlineStr">
        <is>
          <t>Termin</t>
        </is>
      </c>
      <c r="H4" s="11" t="inlineStr">
        <is>
          <t>Verantwortlich</t>
        </is>
      </c>
      <c r="I4" s="11" t="inlineStr">
        <is>
          <t>Status</t>
        </is>
      </c>
      <c r="J4" s="11" t="inlineStr">
        <is>
          <t>Ampel</t>
        </is>
      </c>
      <c r="K4" s="11" t="inlineStr">
        <is>
          <t>Grundlage</t>
        </is>
      </c>
    </row>
    <row r="5" ht="30" customHeight="1">
      <c r="A5" s="12" t="n">
        <v>1</v>
      </c>
      <c r="B5" s="8" t="inlineStr">
        <is>
          <t>Grenzwerte 2027 mit der Übersicht des Bundesrates abgleichen (Blatt Grenzwerte)</t>
        </is>
      </c>
      <c r="C5" s="8" t="inlineStr">
        <is>
          <t>Payroll</t>
        </is>
      </c>
      <c r="D5" s="27" t="n">
        <v>-70</v>
      </c>
      <c r="E5" s="28">
        <f>IF(D5="","",Lohnlauf+D5)</f>
        <v/>
      </c>
      <c r="F5" s="17" t="n"/>
      <c r="G5" s="29">
        <f>IF(F5&lt;&gt;"",F5,E5)</f>
        <v/>
      </c>
      <c r="H5" s="16" t="n"/>
      <c r="I5" s="16" t="inlineStr">
        <is>
          <t>offen</t>
        </is>
      </c>
      <c r="J5" s="12">
        <f>IF(OR(I5="erledigt",I5="nicht relevant"),I5,IF(G5="","",IF(G5&lt;TODAY(),"überfällig",IF(G5-TODAY()&lt;=7,"diese Woche","geplant"))))</f>
        <v/>
      </c>
      <c r="K5" s="8" t="inlineStr">
        <is>
          <t>Bundesrat, 02.10.2026</t>
        </is>
      </c>
    </row>
    <row r="6" ht="30" customHeight="1">
      <c r="A6" s="12" t="n">
        <v>2</v>
      </c>
      <c r="B6" s="8" t="inlineStr">
        <is>
          <t>Update-Termin und gelieferte Werte 2027 beim Softwareanbieter schriftlich bestätigen lassen</t>
        </is>
      </c>
      <c r="C6" s="8" t="inlineStr">
        <is>
          <t>Softwareanbieter</t>
        </is>
      </c>
      <c r="D6" s="27" t="n">
        <v>-70</v>
      </c>
      <c r="E6" s="28">
        <f>IF(D6="","",Lohnlauf+D6)</f>
        <v/>
      </c>
      <c r="F6" s="17" t="n"/>
      <c r="G6" s="29">
        <f>IF(F6&lt;&gt;"",F6,E6)</f>
        <v/>
      </c>
      <c r="H6" s="16" t="n"/>
      <c r="I6" s="16" t="inlineStr">
        <is>
          <t>offen</t>
        </is>
      </c>
      <c r="J6" s="12">
        <f>IF(OR(I6="erledigt",I6="nicht relevant"),I6,IF(G6="","",IF(G6&lt;TODAY(),"überfällig",IF(G6-TODAY()&lt;=7,"diese Woche","geplant"))))</f>
        <v/>
      </c>
      <c r="K6" s="8" t="inlineStr">
        <is>
          <t>Artikel, Schritt 1</t>
        </is>
      </c>
    </row>
    <row r="7" ht="30" customHeight="1">
      <c r="A7" s="12" t="n">
        <v>3</v>
      </c>
      <c r="B7" s="8" t="inlineStr">
        <is>
          <t>Reglement 2027, Koordinationsabzug, Eintrittsschwelle und Beitragssätze bei der Pensionskasse anfordern</t>
        </is>
      </c>
      <c r="C7" s="8" t="inlineStr">
        <is>
          <t>Pensionskasse</t>
        </is>
      </c>
      <c r="D7" s="27" t="n">
        <v>-63</v>
      </c>
      <c r="E7" s="28">
        <f>IF(D7="","",Lohnlauf+D7)</f>
        <v/>
      </c>
      <c r="F7" s="17" t="n"/>
      <c r="G7" s="29">
        <f>IF(F7&lt;&gt;"",F7,E7)</f>
        <v/>
      </c>
      <c r="H7" s="16" t="n"/>
      <c r="I7" s="16" t="inlineStr">
        <is>
          <t>offen</t>
        </is>
      </c>
      <c r="J7" s="12">
        <f>IF(OR(I7="erledigt",I7="nicht relevant"),I7,IF(G7="","",IF(G7&lt;TODAY(),"überfällig",IF(G7-TODAY()&lt;=7,"diese Woche","geplant"))))</f>
        <v/>
      </c>
      <c r="K7" s="8" t="inlineStr">
        <is>
          <t>BSV, FAQ Teilzeit</t>
        </is>
      </c>
    </row>
    <row r="8" ht="30" customHeight="1">
      <c r="A8" s="12" t="n">
        <v>4</v>
      </c>
      <c r="B8" s="8" t="inlineStr">
        <is>
          <t>Zulagenansätze und Beitragssatz 2027 bei der Familienausgleichskasse prüfen</t>
        </is>
      </c>
      <c r="C8" s="8" t="inlineStr">
        <is>
          <t>Familienausgleichskasse</t>
        </is>
      </c>
      <c r="D8" s="27" t="n">
        <v>-56</v>
      </c>
      <c r="E8" s="28">
        <f>IF(D8="","",Lohnlauf+D8)</f>
        <v/>
      </c>
      <c r="F8" s="17" t="n"/>
      <c r="G8" s="29">
        <f>IF(F8&lt;&gt;"",F8,E8)</f>
        <v/>
      </c>
      <c r="H8" s="16" t="n"/>
      <c r="I8" s="16" t="inlineStr">
        <is>
          <t>offen</t>
        </is>
      </c>
      <c r="J8" s="12">
        <f>IF(OR(I8="erledigt",I8="nicht relevant"),I8,IF(G8="","",IF(G8&lt;TODAY(),"überfällig",IF(G8-TODAY()&lt;=7,"diese Woche","geplant"))))</f>
        <v/>
      </c>
      <c r="K8" s="8" t="inlineStr">
        <is>
          <t>BSV, Zulagen für Familien</t>
        </is>
      </c>
    </row>
    <row r="9" ht="30" customHeight="1">
      <c r="A9" s="12" t="n">
        <v>5</v>
      </c>
      <c r="B9" s="8" t="inlineStr">
        <is>
          <t>Prämiensätze 2027 für UVG und Krankentaggeld beim Versicherer prüfen</t>
        </is>
      </c>
      <c r="C9" s="8" t="inlineStr">
        <is>
          <t>Versicherer</t>
        </is>
      </c>
      <c r="D9" s="27" t="n">
        <v>-56</v>
      </c>
      <c r="E9" s="28">
        <f>IF(D9="","",Lohnlauf+D9)</f>
        <v/>
      </c>
      <c r="F9" s="17" t="n"/>
      <c r="G9" s="29">
        <f>IF(F9&lt;&gt;"",F9,E9)</f>
        <v/>
      </c>
      <c r="H9" s="16" t="n"/>
      <c r="I9" s="16" t="inlineStr">
        <is>
          <t>offen</t>
        </is>
      </c>
      <c r="J9" s="12">
        <f>IF(OR(I9="erledigt",I9="nicht relevant"),I9,IF(G9="","",IF(G9&lt;TODAY(),"überfällig",IF(G9-TODAY()&lt;=7,"diese Woche","geplant"))))</f>
        <v/>
      </c>
      <c r="K9" s="8" t="inlineStr">
        <is>
          <t>Police</t>
        </is>
      </c>
    </row>
    <row r="10" ht="30" customHeight="1">
      <c r="A10" s="12" t="n">
        <v>6</v>
      </c>
      <c r="B10" s="8" t="inlineStr">
        <is>
          <t>Quellensteuer 2027 mit separater Checkliste umstellen</t>
        </is>
      </c>
      <c r="C10" s="8" t="inlineStr">
        <is>
          <t>Payroll</t>
        </is>
      </c>
      <c r="D10" s="27" t="n">
        <v>-56</v>
      </c>
      <c r="E10" s="28">
        <f>IF(D10="","",Lohnlauf+D10)</f>
        <v/>
      </c>
      <c r="F10" s="17" t="n"/>
      <c r="G10" s="29">
        <f>IF(F10&lt;&gt;"",F10,E10)</f>
        <v/>
      </c>
      <c r="H10" s="16" t="n"/>
      <c r="I10" s="16" t="inlineStr">
        <is>
          <t>offen</t>
        </is>
      </c>
      <c r="J10" s="12">
        <f>IF(OR(I10="erledigt",I10="nicht relevant"),I10,IF(G10="","",IF(G10&lt;TODAY(),"überfällig",IF(G10-TODAY()&lt;=7,"diese Woche","geplant"))))</f>
        <v/>
      </c>
      <c r="K10" s="8" t="inlineStr">
        <is>
          <t>Vortrieb, Quellensteuer 2027</t>
        </is>
      </c>
    </row>
    <row r="11" ht="30" customHeight="1">
      <c r="A11" s="12" t="n">
        <v>7</v>
      </c>
      <c r="B11" s="8" t="inlineStr">
        <is>
          <t>Mitarbeitende erfassen, Schwellenfälle und Altersgrenzen markieren (Blatt Mitarbeitende)</t>
        </is>
      </c>
      <c r="C11" s="8" t="inlineStr">
        <is>
          <t>Payroll</t>
        </is>
      </c>
      <c r="D11" s="27" t="n">
        <v>-49</v>
      </c>
      <c r="E11" s="28">
        <f>IF(D11="","",Lohnlauf+D11)</f>
        <v/>
      </c>
      <c r="F11" s="17" t="n"/>
      <c r="G11" s="29">
        <f>IF(F11&lt;&gt;"",F11,E11)</f>
        <v/>
      </c>
      <c r="H11" s="16" t="n"/>
      <c r="I11" s="16" t="inlineStr">
        <is>
          <t>offen</t>
        </is>
      </c>
      <c r="J11" s="12">
        <f>IF(OR(I11="erledigt",I11="nicht relevant"),I11,IF(G11="","",IF(G11&lt;TODAY(),"überfällig",IF(G11-TODAY()&lt;=7,"diese Woche","geplant"))))</f>
        <v/>
      </c>
      <c r="K11" s="8" t="inlineStr">
        <is>
          <t>Artikel, Schritte 3 bis 5</t>
        </is>
      </c>
    </row>
    <row r="12" ht="30" customHeight="1">
      <c r="A12" s="12" t="n">
        <v>8</v>
      </c>
      <c r="B12" s="8" t="inlineStr">
        <is>
          <t>Betroffene an der Eintrittsschwelle informieren</t>
        </is>
      </c>
      <c r="C12" s="8" t="inlineStr">
        <is>
          <t>HR</t>
        </is>
      </c>
      <c r="D12" s="27" t="n">
        <v>-35</v>
      </c>
      <c r="E12" s="28">
        <f>IF(D12="","",Lohnlauf+D12)</f>
        <v/>
      </c>
      <c r="F12" s="17" t="n"/>
      <c r="G12" s="29">
        <f>IF(F12&lt;&gt;"",F12,E12)</f>
        <v/>
      </c>
      <c r="H12" s="16" t="n"/>
      <c r="I12" s="16" t="inlineStr">
        <is>
          <t>offen</t>
        </is>
      </c>
      <c r="J12" s="12">
        <f>IF(OR(I12="erledigt",I12="nicht relevant"),I12,IF(G12="","",IF(G12&lt;TODAY(),"überfällig",IF(G12-TODAY()&lt;=7,"diese Woche","geplant"))))</f>
        <v/>
      </c>
      <c r="K12" s="8" t="inlineStr">
        <is>
          <t>Artikel, Schritt 3</t>
        </is>
      </c>
    </row>
    <row r="13" ht="30" customHeight="1">
      <c r="A13" s="12" t="n">
        <v>9</v>
      </c>
      <c r="B13" s="8" t="inlineStr">
        <is>
          <t>Verzicht auf den Rentnerfreibetrag für 2027 einholen</t>
        </is>
      </c>
      <c r="C13" s="8" t="inlineStr">
        <is>
          <t>HR</t>
        </is>
      </c>
      <c r="D13" s="27" t="n">
        <v>-21</v>
      </c>
      <c r="E13" s="28">
        <f>IF(D13="","",Lohnlauf+D13)</f>
        <v/>
      </c>
      <c r="F13" s="17" t="n"/>
      <c r="G13" s="29">
        <f>IF(F13&lt;&gt;"",F13,E13)</f>
        <v/>
      </c>
      <c r="H13" s="16" t="n"/>
      <c r="I13" s="16" t="inlineStr">
        <is>
          <t>offen</t>
        </is>
      </c>
      <c r="J13" s="12">
        <f>IF(OR(I13="erledigt",I13="nicht relevant"),I13,IF(G13="","",IF(G13&lt;TODAY(),"überfällig",IF(G13-TODAY()&lt;=7,"diese Woche","geplant"))))</f>
        <v/>
      </c>
      <c r="K13" s="8" t="inlineStr">
        <is>
          <t>Merkblatt 2.01</t>
        </is>
      </c>
    </row>
    <row r="14" ht="30" customHeight="1">
      <c r="A14" s="12" t="n">
        <v>10</v>
      </c>
      <c r="B14" s="8" t="inlineStr">
        <is>
          <t>Jahrgang 2009 und Referenzalter 2027 in den Stammdaten erfassen</t>
        </is>
      </c>
      <c r="C14" s="8" t="inlineStr">
        <is>
          <t>Payroll</t>
        </is>
      </c>
      <c r="D14" s="27" t="n">
        <v>-21</v>
      </c>
      <c r="E14" s="28">
        <f>IF(D14="","",Lohnlauf+D14)</f>
        <v/>
      </c>
      <c r="F14" s="17" t="n"/>
      <c r="G14" s="29">
        <f>IF(F14&lt;&gt;"",F14,E14)</f>
        <v/>
      </c>
      <c r="H14" s="16" t="n"/>
      <c r="I14" s="16" t="inlineStr">
        <is>
          <t>offen</t>
        </is>
      </c>
      <c r="J14" s="12">
        <f>IF(OR(I14="erledigt",I14="nicht relevant"),I14,IF(G14="","",IF(G14&lt;TODAY(),"überfällig",IF(G14-TODAY()&lt;=7,"diese Woche","geplant"))))</f>
        <v/>
      </c>
      <c r="K14" s="8" t="inlineStr">
        <is>
          <t>Merkblatt 2.01; BSV, AHV 21</t>
        </is>
      </c>
    </row>
    <row r="15" ht="30" customHeight="1">
      <c r="A15" s="12" t="n">
        <v>11</v>
      </c>
      <c r="B15" s="8" t="inlineStr">
        <is>
          <t>Update einspielen und Parameter 2027 erfassen</t>
        </is>
      </c>
      <c r="C15" s="8" t="inlineStr">
        <is>
          <t>Payroll</t>
        </is>
      </c>
      <c r="D15" s="27" t="n">
        <v>-14</v>
      </c>
      <c r="E15" s="28">
        <f>IF(D15="","",Lohnlauf+D15)</f>
        <v/>
      </c>
      <c r="F15" s="17" t="n"/>
      <c r="G15" s="29">
        <f>IF(F15&lt;&gt;"",F15,E15)</f>
        <v/>
      </c>
      <c r="H15" s="16" t="n"/>
      <c r="I15" s="16" t="inlineStr">
        <is>
          <t>offen</t>
        </is>
      </c>
      <c r="J15" s="12">
        <f>IF(OR(I15="erledigt",I15="nicht relevant"),I15,IF(G15="","",IF(G15&lt;TODAY(),"überfällig",IF(G15-TODAY()&lt;=7,"diese Woche","geplant"))))</f>
        <v/>
      </c>
      <c r="K15" s="8" t="inlineStr">
        <is>
          <t>Blatt Grenzwerte</t>
        </is>
      </c>
    </row>
    <row r="16" ht="30" customHeight="1">
      <c r="A16" s="12" t="n">
        <v>12</v>
      </c>
      <c r="B16" s="8" t="inlineStr">
        <is>
          <t>BVG-Mindestzins 2027 nach Entscheid des Bundesrates nachtragen</t>
        </is>
      </c>
      <c r="C16" s="8" t="inlineStr">
        <is>
          <t>Payroll</t>
        </is>
      </c>
      <c r="D16" s="27" t="n">
        <v>-14</v>
      </c>
      <c r="E16" s="28">
        <f>IF(D16="","",Lohnlauf+D16)</f>
        <v/>
      </c>
      <c r="F16" s="17" t="n"/>
      <c r="G16" s="29">
        <f>IF(F16&lt;&gt;"",F16,E16)</f>
        <v/>
      </c>
      <c r="H16" s="16" t="n"/>
      <c r="I16" s="16" t="inlineStr">
        <is>
          <t>offen</t>
        </is>
      </c>
      <c r="J16" s="12">
        <f>IF(OR(I16="erledigt",I16="nicht relevant"),I16,IF(G16="","",IF(G16&lt;TODAY(),"überfällig",IF(G16-TODAY()&lt;=7,"diese Woche","geplant"))))</f>
        <v/>
      </c>
      <c r="K16" s="8" t="inlineStr">
        <is>
          <t>BVG-Kommission, 31.08.2026</t>
        </is>
      </c>
    </row>
    <row r="17" ht="30" customHeight="1">
      <c r="A17" s="12" t="n">
        <v>13</v>
      </c>
      <c r="B17" s="8" t="inlineStr">
        <is>
          <t>Lohnmeldung 2027 an die Pensionskasse</t>
        </is>
      </c>
      <c r="C17" s="8" t="inlineStr">
        <is>
          <t>Pensionskasse</t>
        </is>
      </c>
      <c r="D17" s="27" t="n">
        <v>-10</v>
      </c>
      <c r="E17" s="28">
        <f>IF(D17="","",Lohnlauf+D17)</f>
        <v/>
      </c>
      <c r="F17" s="17" t="n"/>
      <c r="G17" s="29">
        <f>IF(F17&lt;&gt;"",F17,E17)</f>
        <v/>
      </c>
      <c r="H17" s="16" t="n"/>
      <c r="I17" s="16" t="inlineStr">
        <is>
          <t>offen</t>
        </is>
      </c>
      <c r="J17" s="12">
        <f>IF(OR(I17="erledigt",I17="nicht relevant"),I17,IF(G17="","",IF(G17&lt;TODAY(),"überfällig",IF(G17-TODAY()&lt;=7,"diese Woche","geplant"))))</f>
        <v/>
      </c>
      <c r="K17" s="8" t="inlineStr">
        <is>
          <t>Anschlussvertrag</t>
        </is>
      </c>
    </row>
    <row r="18" ht="30" customHeight="1">
      <c r="A18" s="12" t="n">
        <v>14</v>
      </c>
      <c r="B18" s="8" t="inlineStr">
        <is>
          <t>Testlohnlauf Januar 2027 mit Stichproben (Blatt Testlauf)</t>
        </is>
      </c>
      <c r="C18" s="8" t="inlineStr">
        <is>
          <t>Payroll</t>
        </is>
      </c>
      <c r="D18" s="27" t="n">
        <v>-7</v>
      </c>
      <c r="E18" s="28">
        <f>IF(D18="","",Lohnlauf+D18)</f>
        <v/>
      </c>
      <c r="F18" s="17" t="n"/>
      <c r="G18" s="29">
        <f>IF(F18&lt;&gt;"",F18,E18)</f>
        <v/>
      </c>
      <c r="H18" s="16" t="n"/>
      <c r="I18" s="16" t="inlineStr">
        <is>
          <t>offen</t>
        </is>
      </c>
      <c r="J18" s="12">
        <f>IF(OR(I18="erledigt",I18="nicht relevant"),I18,IF(G18="","",IF(G18&lt;TODAY(),"überfällig",IF(G18-TODAY()&lt;=7,"diese Woche","geplant"))))</f>
        <v/>
      </c>
      <c r="K18" s="8" t="inlineStr">
        <is>
          <t>Artikel, Schritt 6</t>
        </is>
      </c>
    </row>
    <row r="19" ht="30" customHeight="1">
      <c r="A19" s="12" t="n">
        <v>15</v>
      </c>
      <c r="B19" s="8" t="inlineStr">
        <is>
          <t>Abweichungen korrigieren und Lohnlauf freigeben</t>
        </is>
      </c>
      <c r="C19" s="8" t="inlineStr">
        <is>
          <t>Leitung Finanzen</t>
        </is>
      </c>
      <c r="D19" s="27" t="n">
        <v>-3</v>
      </c>
      <c r="E19" s="28">
        <f>IF(D19="","",Lohnlauf+D19)</f>
        <v/>
      </c>
      <c r="F19" s="17" t="n"/>
      <c r="G19" s="29">
        <f>IF(F19&lt;&gt;"",F19,E19)</f>
        <v/>
      </c>
      <c r="H19" s="16" t="n"/>
      <c r="I19" s="16" t="inlineStr">
        <is>
          <t>offen</t>
        </is>
      </c>
      <c r="J19" s="12">
        <f>IF(OR(I19="erledigt",I19="nicht relevant"),I19,IF(G19="","",IF(G19&lt;TODAY(),"überfällig",IF(G19-TODAY()&lt;=7,"diese Woche","geplant"))))</f>
        <v/>
      </c>
      <c r="K19" s="8" t="inlineStr">
        <is>
          <t>Blatt Testlauf</t>
        </is>
      </c>
    </row>
    <row r="20" ht="30" customHeight="1">
      <c r="A20" s="12" t="n">
        <v>16</v>
      </c>
      <c r="B20" s="8" t="inlineStr">
        <is>
          <t>Erster Lohnlauf 2027</t>
        </is>
      </c>
      <c r="C20" s="8" t="inlineStr">
        <is>
          <t>Payroll</t>
        </is>
      </c>
      <c r="D20" s="27" t="n">
        <v>0</v>
      </c>
      <c r="E20" s="28">
        <f>IF(D20="","",Lohnlauf+D20)</f>
        <v/>
      </c>
      <c r="F20" s="17" t="n"/>
      <c r="G20" s="29">
        <f>IF(F20&lt;&gt;"",F20,E20)</f>
        <v/>
      </c>
      <c r="H20" s="16" t="n"/>
      <c r="I20" s="16" t="inlineStr">
        <is>
          <t>offen</t>
        </is>
      </c>
      <c r="J20" s="12">
        <f>IF(OR(I20="erledigt",I20="nicht relevant"),I20,IF(G20="","",IF(G20&lt;TODAY(),"überfällig",IF(G20-TODAY()&lt;=7,"diese Woche","geplant"))))</f>
        <v/>
      </c>
      <c r="K20" s="8" t="inlineStr"/>
    </row>
    <row r="21" ht="30" customHeight="1">
      <c r="A21" s="12" t="n">
        <v>17</v>
      </c>
      <c r="B21" s="8" t="inlineStr">
        <is>
          <t>AHV-Lohndeklaration 2026 einreichen (Frist 30.01.2027, ein Samstag)</t>
        </is>
      </c>
      <c r="C21" s="8" t="inlineStr">
        <is>
          <t>Ausgleichskasse</t>
        </is>
      </c>
      <c r="D21" s="27" t="n"/>
      <c r="E21" s="28">
        <f>IF(D21="","",Lohnlauf+D21)</f>
        <v/>
      </c>
      <c r="F21" s="17" t="n">
        <v>46416</v>
      </c>
      <c r="G21" s="29">
        <f>IF(F21&lt;&gt;"",F21,E21)</f>
        <v/>
      </c>
      <c r="H21" s="16" t="n"/>
      <c r="I21" s="16" t="inlineStr">
        <is>
          <t>offen</t>
        </is>
      </c>
      <c r="J21" s="12">
        <f>IF(OR(I21="erledigt",I21="nicht relevant"),I21,IF(G21="","",IF(G21&lt;TODAY(),"überfällig",IF(G21-TODAY()&lt;=7,"diese Woche","geplant"))))</f>
        <v/>
      </c>
      <c r="K21" s="8" t="inlineStr">
        <is>
          <t>Merkblatt 2.01</t>
        </is>
      </c>
    </row>
    <row r="22" ht="30" customHeight="1">
      <c r="A22" s="12" t="n">
        <v>18</v>
      </c>
      <c r="B22" s="8" t="inlineStr">
        <is>
          <t>Wesentliche Änderung der Lohnsumme 2027 der Ausgleichskasse melden</t>
        </is>
      </c>
      <c r="C22" s="8" t="inlineStr">
        <is>
          <t>Ausgleichskasse</t>
        </is>
      </c>
      <c r="D22" s="27" t="n">
        <v>7</v>
      </c>
      <c r="E22" s="28">
        <f>IF(D22="","",Lohnlauf+D22)</f>
        <v/>
      </c>
      <c r="F22" s="17" t="n"/>
      <c r="G22" s="29">
        <f>IF(F22&lt;&gt;"",F22,E22)</f>
        <v/>
      </c>
      <c r="H22" s="16" t="n"/>
      <c r="I22" s="16" t="inlineStr">
        <is>
          <t>offen</t>
        </is>
      </c>
      <c r="J22" s="12">
        <f>IF(OR(I22="erledigt",I22="nicht relevant"),I22,IF(G22="","",IF(G22&lt;TODAY(),"überfällig",IF(G22-TODAY()&lt;=7,"diese Woche","geplant"))))</f>
        <v/>
      </c>
      <c r="K22" s="8" t="inlineStr">
        <is>
          <t>Merkblatt 2.01</t>
        </is>
      </c>
    </row>
    <row r="23">
      <c r="A23" s="12" t="n"/>
      <c r="B23" s="16" t="n"/>
      <c r="C23" s="16" t="n"/>
      <c r="D23" s="27" t="n"/>
      <c r="E23" s="28">
        <f>IF(D23="","",Lohnlauf+D23)</f>
        <v/>
      </c>
      <c r="F23" s="17" t="n"/>
      <c r="G23" s="29">
        <f>IF(F23&lt;&gt;"",F23,E23)</f>
        <v/>
      </c>
      <c r="H23" s="16" t="n"/>
      <c r="I23" s="16" t="n"/>
      <c r="J23" s="12">
        <f>IF(B23="","",IF(OR(I23="erledigt",I23="nicht relevant"),I23,IF(G23="","",IF(G23&lt;TODAY(),"überfällig",IF(G23-TODAY()&lt;=7,"diese Woche","geplant")))))</f>
        <v/>
      </c>
      <c r="K23" s="16" t="n"/>
    </row>
    <row r="24">
      <c r="A24" s="12" t="n"/>
      <c r="B24" s="16" t="n"/>
      <c r="C24" s="16" t="n"/>
      <c r="D24" s="27" t="n"/>
      <c r="E24" s="28">
        <f>IF(D24="","",Lohnlauf+D24)</f>
        <v/>
      </c>
      <c r="F24" s="17" t="n"/>
      <c r="G24" s="29">
        <f>IF(F24&lt;&gt;"",F24,E24)</f>
        <v/>
      </c>
      <c r="H24" s="16" t="n"/>
      <c r="I24" s="16" t="n"/>
      <c r="J24" s="12">
        <f>IF(B24="","",IF(OR(I24="erledigt",I24="nicht relevant"),I24,IF(G24="","",IF(G24&lt;TODAY(),"überfällig",IF(G24-TODAY()&lt;=7,"diese Woche","geplant")))))</f>
        <v/>
      </c>
      <c r="K24" s="16" t="n"/>
    </row>
    <row r="25">
      <c r="A25" s="12" t="n"/>
      <c r="B25" s="16" t="n"/>
      <c r="C25" s="16" t="n"/>
      <c r="D25" s="27" t="n"/>
      <c r="E25" s="28">
        <f>IF(D25="","",Lohnlauf+D25)</f>
        <v/>
      </c>
      <c r="F25" s="17" t="n"/>
      <c r="G25" s="29">
        <f>IF(F25&lt;&gt;"",F25,E25)</f>
        <v/>
      </c>
      <c r="H25" s="16" t="n"/>
      <c r="I25" s="16" t="n"/>
      <c r="J25" s="12">
        <f>IF(B25="","",IF(OR(I25="erledigt",I25="nicht relevant"),I25,IF(G25="","",IF(G25&lt;TODAY(),"überfällig",IF(G25-TODAY()&lt;=7,"diese Woche","geplant")))))</f>
        <v/>
      </c>
      <c r="K25" s="16" t="n"/>
    </row>
    <row r="26">
      <c r="A26" s="12" t="n"/>
      <c r="B26" s="16" t="n"/>
      <c r="C26" s="16" t="n"/>
      <c r="D26" s="27" t="n"/>
      <c r="E26" s="28">
        <f>IF(D26="","",Lohnlauf+D26)</f>
        <v/>
      </c>
      <c r="F26" s="17" t="n"/>
      <c r="G26" s="29">
        <f>IF(F26&lt;&gt;"",F26,E26)</f>
        <v/>
      </c>
      <c r="H26" s="16" t="n"/>
      <c r="I26" s="16" t="n"/>
      <c r="J26" s="12">
        <f>IF(B26="","",IF(OR(I26="erledigt",I26="nicht relevant"),I26,IF(G26="","",IF(G26&lt;TODAY(),"überfällig",IF(G26-TODAY()&lt;=7,"diese Woche","geplant")))))</f>
        <v/>
      </c>
      <c r="K26" s="16" t="n"/>
    </row>
    <row r="27">
      <c r="A27" s="12" t="n"/>
      <c r="B27" s="16" t="n"/>
      <c r="C27" s="16" t="n"/>
      <c r="D27" s="27" t="n"/>
      <c r="E27" s="28">
        <f>IF(D27="","",Lohnlauf+D27)</f>
        <v/>
      </c>
      <c r="F27" s="17" t="n"/>
      <c r="G27" s="29">
        <f>IF(F27&lt;&gt;"",F27,E27)</f>
        <v/>
      </c>
      <c r="H27" s="16" t="n"/>
      <c r="I27" s="16" t="n"/>
      <c r="J27" s="12">
        <f>IF(B27="","",IF(OR(I27="erledigt",I27="nicht relevant"),I27,IF(G27="","",IF(G27&lt;TODAY(),"überfällig",IF(G27-TODAY()&lt;=7,"diese Woche","geplant")))))</f>
        <v/>
      </c>
      <c r="K27" s="16" t="n"/>
    </row>
    <row r="28">
      <c r="A28" s="12" t="n"/>
      <c r="B28" s="16" t="n"/>
      <c r="C28" s="16" t="n"/>
      <c r="D28" s="27" t="n"/>
      <c r="E28" s="28">
        <f>IF(D28="","",Lohnlauf+D28)</f>
        <v/>
      </c>
      <c r="F28" s="17" t="n"/>
      <c r="G28" s="29">
        <f>IF(F28&lt;&gt;"",F28,E28)</f>
        <v/>
      </c>
      <c r="H28" s="16" t="n"/>
      <c r="I28" s="16" t="n"/>
      <c r="J28" s="12">
        <f>IF(B28="","",IF(OR(I28="erledigt",I28="nicht relevant"),I28,IF(G28="","",IF(G28&lt;TODAY(),"überfällig",IF(G28-TODAY()&lt;=7,"diese Woche","geplant")))))</f>
        <v/>
      </c>
      <c r="K28" s="16" t="n"/>
    </row>
    <row r="29">
      <c r="A29" s="12" t="n"/>
      <c r="B29" s="16" t="n"/>
      <c r="C29" s="16" t="n"/>
      <c r="D29" s="27" t="n"/>
      <c r="E29" s="28">
        <f>IF(D29="","",Lohnlauf+D29)</f>
        <v/>
      </c>
      <c r="F29" s="17" t="n"/>
      <c r="G29" s="29">
        <f>IF(F29&lt;&gt;"",F29,E29)</f>
        <v/>
      </c>
      <c r="H29" s="16" t="n"/>
      <c r="I29" s="16" t="n"/>
      <c r="J29" s="12">
        <f>IF(B29="","",IF(OR(I29="erledigt",I29="nicht relevant"),I29,IF(G29="","",IF(G29&lt;TODAY(),"überfällig",IF(G29-TODAY()&lt;=7,"diese Woche","geplant")))))</f>
        <v/>
      </c>
      <c r="K29" s="16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J5:J29">
    <cfRule type="expression" priority="1" dxfId="0">
      <formula>J5="überfällig"</formula>
    </cfRule>
    <cfRule type="expression" priority="2" dxfId="1">
      <formula>J5="erledigt"</formula>
    </cfRule>
  </conditionalFormatting>
  <dataValidations count="2">
    <dataValidation sqref="I5:I29" showDropDown="0" showInputMessage="0" showErrorMessage="1" allowBlank="1" errorTitle="Ungültige Eingabe" error="Bitte einen Wert aus der Liste wählen." type="list">
      <formula1>=L_AufgStatus</formula1>
    </dataValidation>
    <dataValidation sqref="D5:D29" showDropDown="0" showInputMessage="0" showErrorMessage="1" allowBlank="1" errorTitle="Ungültige Eingabe" error="Ganzzahl zwischen -365 und 365." type="whole" operator="between">
      <formula1>-365</formula1>
      <formula2>365</formula2>
    </dataValidation>
  </dataValidations>
  <pageMargins left="0.75" right="0.75" top="1" bottom="1" header="0.5" footer="0.5"/>
  <pageSetup orientation="landscape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V10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0" customWidth="1" min="2" max="2"/>
    <col width="12" customWidth="1" min="3" max="3"/>
    <col width="9" customWidth="1" min="4" max="4"/>
    <col width="8" customWidth="1" min="5" max="5"/>
    <col width="10" customWidth="1" min="6" max="6"/>
    <col width="12" customWidth="1" min="7" max="7"/>
    <col width="12" customWidth="1" min="8" max="8"/>
    <col width="13" customWidth="1" min="9" max="9"/>
    <col width="13" customWidth="1" min="10" max="10"/>
    <col width="18" customWidth="1" min="11" max="11"/>
    <col width="13" customWidth="1" min="12" max="12"/>
    <col width="13" customWidth="1" min="13" max="13"/>
    <col width="13" customWidth="1" min="14" max="14"/>
    <col width="14" customWidth="1" min="15" max="15"/>
    <col width="14" customWidth="1" min="16" max="16"/>
    <col width="16" customWidth="1" min="17" max="17"/>
    <col width="12" customWidth="1" min="18" max="18"/>
    <col width="30" customWidth="1" min="19" max="19"/>
    <col width="10" customWidth="1" min="20" max="20"/>
    <col width="22" customWidth="1" min="21" max="21"/>
    <col width="10" customWidth="1" min="22" max="22"/>
  </cols>
  <sheetData>
    <row r="1" ht="24" customHeight="1">
      <c r="A1" s="1" t="inlineStr">
        <is>
          <t>Prüfung pro Mitarbeitenden: BVG, koordinierter Lohn, Altersgrenzen</t>
        </is>
      </c>
    </row>
    <row r="2">
      <c r="A2" s="2" t="inlineStr">
        <is>
          <t>Eine Zeile pro Person. Personalnummer statt Namen genügt. Jahreslohn = AHV-pflichtiger Jahreslohn.</t>
        </is>
      </c>
    </row>
    <row r="3" ht="28" customHeight="1">
      <c r="A3" s="30" t="inlineStr">
        <is>
          <t>Personen erfasst</t>
        </is>
      </c>
      <c r="C3" s="30" t="inlineStr">
        <is>
          <t>BVG fällt weg</t>
        </is>
      </c>
      <c r="E3" s="30" t="inlineStr">
        <is>
          <t>BVG neu</t>
        </is>
      </c>
      <c r="G3" s="30" t="inlineStr">
        <is>
          <t>Abgleich prüfen</t>
        </is>
      </c>
      <c r="I3" s="30" t="inlineStr">
        <is>
          <t>Altershinweise</t>
        </is>
      </c>
      <c r="K3" s="30" t="inlineStr">
        <is>
          <t>Status prüfen</t>
        </is>
      </c>
    </row>
    <row r="4">
      <c r="A4" s="31">
        <f>COUNTA(A7:A106)</f>
        <v/>
      </c>
      <c r="C4" s="31">
        <f>COUNTIF(K7:K106,"fällt weg*")</f>
        <v/>
      </c>
      <c r="E4" s="31">
        <f>COUNTIF(K7:K106,"neu*")</f>
        <v/>
      </c>
      <c r="G4" s="31">
        <f>COUNTIF(Q7:Q106,"prüfen*")</f>
        <v/>
      </c>
      <c r="I4" s="31">
        <f>COUNTIF(S7:S106,"?*")</f>
        <v/>
      </c>
      <c r="K4" s="31">
        <f>COUNTIF(V7:V106,"prüfen")</f>
        <v/>
      </c>
    </row>
    <row r="6" ht="44" customHeight="1">
      <c r="A6" s="11" t="inlineStr">
        <is>
          <t>Pers.-Nr.</t>
        </is>
      </c>
      <c r="B6" s="11" t="inlineStr">
        <is>
          <t>Funktion / Bemerkung</t>
        </is>
      </c>
      <c r="C6" s="11" t="inlineStr">
        <is>
          <t>Geburtsdatum</t>
        </is>
      </c>
      <c r="D6" s="11" t="inlineStr">
        <is>
          <t>Geschlecht (F/M)</t>
        </is>
      </c>
      <c r="E6" s="11" t="inlineStr">
        <is>
          <t>Pensum</t>
        </is>
      </c>
      <c r="F6" s="11" t="inlineStr">
        <is>
          <t>Befristet max. 3 Monate (J/N)</t>
        </is>
      </c>
      <c r="G6" s="11" t="inlineStr">
        <is>
          <t>Jahreslohn 2026 CHF</t>
        </is>
      </c>
      <c r="H6" s="11" t="inlineStr">
        <is>
          <t>Jahreslohn 2027 CHF</t>
        </is>
      </c>
      <c r="I6" s="11" t="inlineStr">
        <is>
          <t>BVG-pflichtig 2026 (BVG-Minimum)</t>
        </is>
      </c>
      <c r="J6" s="11" t="inlineStr">
        <is>
          <t>BVG-pflichtig 2027 (Schwelle Reglement)</t>
        </is>
      </c>
      <c r="K6" s="11" t="inlineStr">
        <is>
          <t>Änderung BVG</t>
        </is>
      </c>
      <c r="L6" s="11" t="inlineStr">
        <is>
          <t>Koord. Lohn 2026 (BVG-Minimum)</t>
        </is>
      </c>
      <c r="M6" s="11" t="inlineStr">
        <is>
          <t>Koord. Lohn 2027 (BVG-Minimum)</t>
        </is>
      </c>
      <c r="N6" s="11" t="inlineStr">
        <is>
          <t>Koord.-Abzug 2027 laut Reglement</t>
        </is>
      </c>
      <c r="O6" s="11" t="inlineStr">
        <is>
          <t>Koord. Lohn 2027 nach Reglement (Vorschlag)</t>
        </is>
      </c>
      <c r="P6" s="11" t="inlineStr">
        <is>
          <t>Koord. Lohn 2027 laut Software / PK</t>
        </is>
      </c>
      <c r="Q6" s="11" t="inlineStr">
        <is>
          <t>Abgleich</t>
        </is>
      </c>
      <c r="R6" s="11" t="inlineStr">
        <is>
          <t>Referenzalter am</t>
        </is>
      </c>
      <c r="S6" s="11" t="inlineStr">
        <is>
          <t>Hinweis Alter 2027</t>
        </is>
      </c>
      <c r="T6" s="11" t="inlineStr">
        <is>
          <t>Verzicht Freibetrag 2027 (J/N)</t>
        </is>
      </c>
      <c r="U6" s="11" t="inlineStr">
        <is>
          <t>Hinweis ALV / UVG</t>
        </is>
      </c>
      <c r="V6" s="11" t="inlineStr">
        <is>
          <t>Status</t>
        </is>
      </c>
    </row>
    <row r="7">
      <c r="A7" s="16" t="inlineStr">
        <is>
          <t>P-001</t>
        </is>
      </c>
      <c r="B7" s="16" t="inlineStr">
        <is>
          <t>Beispiel: Verkauf</t>
        </is>
      </c>
      <c r="C7" s="17" t="n">
        <v>32277</v>
      </c>
      <c r="D7" s="16" t="inlineStr">
        <is>
          <t>F</t>
        </is>
      </c>
      <c r="E7" s="32" t="n">
        <v>0.5</v>
      </c>
      <c r="F7" s="16" t="inlineStr">
        <is>
          <t>N</t>
        </is>
      </c>
      <c r="G7" s="15" t="n">
        <v>22900</v>
      </c>
      <c r="H7" s="15" t="n">
        <v>22900</v>
      </c>
      <c r="I7" s="12">
        <f>IF(OR(G7="",C7=""),"",IF(OR(R7="vor 2025 erreicht",AND(ISNUMBER(R7),R7&lt;DATE(2026,1,1))),"Reglement prüfen",IF(OR(F7="J",YEAR(C7)&gt;2008),"nein",IF(G7&gt;ES26,"ja","nein"))))</f>
        <v/>
      </c>
      <c r="J7" s="12">
        <f>IF(OR(H7="",C7=""),"",IF(OR(R7="vor 2025 erreicht",AND(ISNUMBER(R7),R7&lt;DATE(2027,1,1))),"Reglement prüfen",IF(OR(F7="J",YEAR(C7)&gt;2009),"nein",IF(H7&gt;ESReg,"ja","nein"))))</f>
        <v/>
      </c>
      <c r="K7" s="12">
        <f>IF(OR(I7="",J7=""),"",IF(J7="Reglement prüfen","Referenzalter: Reglement prüfen",IF(AND(I7="ja",J7="nein"),"fällt weg: informieren",IF(AND(I7&lt;&gt;"ja",J7="ja"),"neu versichern","unverändert"))))</f>
        <v/>
      </c>
      <c r="L7" s="14">
        <f>IF(I7="","",IF(I7="ja",MAX(MinK26,MIN(G7,OGB26)-KA26),0))</f>
        <v/>
      </c>
      <c r="M7" s="14">
        <f>IF(J7="","",IF(J7="ja",MAX(MinK27,MIN(H7,OGB27)-KA27),0))</f>
        <v/>
      </c>
      <c r="N7" s="14">
        <f>IF(J7&lt;&gt;"ja","",IF(KAVariante="BVG-Minimum",KA27,IF(KAVariante="proportional zum Beschäftigungsgrad",ROUND(KA27*IF(E7="",1,E7),0),IF(KAVariante="kein Koordinationsabzug",0,IF(KAFest="",KA27,KAFest)))))</f>
        <v/>
      </c>
      <c r="O7" s="33">
        <f>IF(J7="","",IF(J7&lt;&gt;"ja",0,MAX(MinK27,MIN(H7,OGB27)-N7)))</f>
        <v/>
      </c>
      <c r="P7" s="15" t="n"/>
      <c r="Q7" s="12">
        <f>IF(A7="","",IF(P7="",IF(J7="ja","offen: Wert eintragen",""),IF(ABS(P7-O7)&lt;=Toleranz,"ok","prüfen: Abweichung")))</f>
        <v/>
      </c>
      <c r="R7" s="28">
        <f>IF(OR(C7="",D7=""),"",IF(AND(D7="F",YEAR(C7)&lt;=1960),"vor 2025 erreicht",EDATE(C7,IF(D7="M",RAM,IF(YEAR(C7)&gt;=1964,RA64,IF(YEAR(C7)=1963,RA63,IF(YEAR(C7)=1962,RA62,RA61)))))))</f>
        <v/>
      </c>
      <c r="S7" s="12">
        <f>IF(C7="","",IF(YEAR(C7)=2009,"AHV-beitragspflichtig ab 01.01.2027",IF(YEAR(C7)&gt;=2010,"noch nicht AHV-beitragspflichtig (ab 1.1. nach dem 17. Geburtstag)",IF(AND(ISNUMBER(R7),YEAR(R7)=2027),"Referenzalter 2027: Freibetrag ab Folgemonat, ALV endet Ende Monat",IF(OR(R7="vor 2025 erreicht",AND(ISNUMBER(R7),R7&lt;DATE(2027,1,1))),IF(T7="","im Referenzalter: Verzicht Freibetrag 2027 klären","im Referenzalter: Freibetrag "&amp;IF(T7="J","nicht anwenden","anwenden")),"")))))</f>
        <v/>
      </c>
      <c r="T7" s="16" t="n"/>
      <c r="U7" s="12">
        <f>IF(H7="","",IF(H7&gt;ALVMax27,"über Höchstbetrag: ALV und UVG plafoniert",""))</f>
        <v/>
      </c>
      <c r="V7" s="25">
        <f>IF(A7="","",IF(OR(LEFT(K7,5)="fällt",LEFT(K7,3)="neu",LEFT(K7,5)="Refer",LEFT(Q7,6)="prüfen",LEFT(Q7,5)="offen",LEFT(S7,3)="AHV",LEFT(S7,14)="Referenzalter ",ISNUMBER(SEARCH("klären",S7))),"prüfen","ok"))</f>
        <v/>
      </c>
    </row>
    <row r="8">
      <c r="A8" s="16" t="inlineStr">
        <is>
          <t>P-002</t>
        </is>
      </c>
      <c r="B8" s="16" t="inlineStr">
        <is>
          <t>Beispiel: Sachbearbeitung</t>
        </is>
      </c>
      <c r="C8" s="17" t="n">
        <v>29101</v>
      </c>
      <c r="D8" s="16" t="inlineStr">
        <is>
          <t>M</t>
        </is>
      </c>
      <c r="E8" s="32" t="n">
        <v>1</v>
      </c>
      <c r="F8" s="16" t="inlineStr">
        <is>
          <t>N</t>
        </is>
      </c>
      <c r="G8" s="15" t="n">
        <v>60000</v>
      </c>
      <c r="H8" s="15" t="n">
        <v>60000</v>
      </c>
      <c r="I8" s="12">
        <f>IF(OR(G8="",C8=""),"",IF(OR(R8="vor 2025 erreicht",AND(ISNUMBER(R8),R8&lt;DATE(2026,1,1))),"Reglement prüfen",IF(OR(F8="J",YEAR(C8)&gt;2008),"nein",IF(G8&gt;ES26,"ja","nein"))))</f>
        <v/>
      </c>
      <c r="J8" s="12">
        <f>IF(OR(H8="",C8=""),"",IF(OR(R8="vor 2025 erreicht",AND(ISNUMBER(R8),R8&lt;DATE(2027,1,1))),"Reglement prüfen",IF(OR(F8="J",YEAR(C8)&gt;2009),"nein",IF(H8&gt;ESReg,"ja","nein"))))</f>
        <v/>
      </c>
      <c r="K8" s="12">
        <f>IF(OR(I8="",J8=""),"",IF(J8="Reglement prüfen","Referenzalter: Reglement prüfen",IF(AND(I8="ja",J8="nein"),"fällt weg: informieren",IF(AND(I8&lt;&gt;"ja",J8="ja"),"neu versichern","unverändert"))))</f>
        <v/>
      </c>
      <c r="L8" s="14">
        <f>IF(I8="","",IF(I8="ja",MAX(MinK26,MIN(G8,OGB26)-KA26),0))</f>
        <v/>
      </c>
      <c r="M8" s="14">
        <f>IF(J8="","",IF(J8="ja",MAX(MinK27,MIN(H8,OGB27)-KA27),0))</f>
        <v/>
      </c>
      <c r="N8" s="14">
        <f>IF(J8&lt;&gt;"ja","",IF(KAVariante="BVG-Minimum",KA27,IF(KAVariante="proportional zum Beschäftigungsgrad",ROUND(KA27*IF(E8="",1,E8),0),IF(KAVariante="kein Koordinationsabzug",0,IF(KAFest="",KA27,KAFest)))))</f>
        <v/>
      </c>
      <c r="O8" s="33">
        <f>IF(J8="","",IF(J8&lt;&gt;"ja",0,MAX(MinK27,MIN(H8,OGB27)-N8)))</f>
        <v/>
      </c>
      <c r="P8" s="15" t="n">
        <v>33120</v>
      </c>
      <c r="Q8" s="12">
        <f>IF(A8="","",IF(P8="",IF(J8="ja","offen: Wert eintragen",""),IF(ABS(P8-O8)&lt;=Toleranz,"ok","prüfen: Abweichung")))</f>
        <v/>
      </c>
      <c r="R8" s="28">
        <f>IF(OR(C8="",D8=""),"",IF(AND(D8="F",YEAR(C8)&lt;=1960),"vor 2025 erreicht",EDATE(C8,IF(D8="M",RAM,IF(YEAR(C8)&gt;=1964,RA64,IF(YEAR(C8)=1963,RA63,IF(YEAR(C8)=1962,RA62,RA61)))))))</f>
        <v/>
      </c>
      <c r="S8" s="12">
        <f>IF(C8="","",IF(YEAR(C8)=2009,"AHV-beitragspflichtig ab 01.01.2027",IF(YEAR(C8)&gt;=2010,"noch nicht AHV-beitragspflichtig (ab 1.1. nach dem 17. Geburtstag)",IF(AND(ISNUMBER(R8),YEAR(R8)=2027),"Referenzalter 2027: Freibetrag ab Folgemonat, ALV endet Ende Monat",IF(OR(R8="vor 2025 erreicht",AND(ISNUMBER(R8),R8&lt;DATE(2027,1,1))),IF(T8="","im Referenzalter: Verzicht Freibetrag 2027 klären","im Referenzalter: Freibetrag "&amp;IF(T8="J","nicht anwenden","anwenden")),"")))))</f>
        <v/>
      </c>
      <c r="T8" s="16" t="n"/>
      <c r="U8" s="12">
        <f>IF(H8="","",IF(H8&gt;ALVMax27,"über Höchstbetrag: ALV und UVG plafoniert",""))</f>
        <v/>
      </c>
      <c r="V8" s="25">
        <f>IF(A8="","",IF(OR(LEFT(K8,5)="fällt",LEFT(K8,3)="neu",LEFT(K8,5)="Refer",LEFT(Q8,6)="prüfen",LEFT(Q8,5)="offen",LEFT(S8,3)="AHV",LEFT(S8,14)="Referenzalter ",ISNUMBER(SEARCH("klären",S8))),"prüfen","ok"))</f>
        <v/>
      </c>
    </row>
    <row r="9">
      <c r="A9" s="16" t="inlineStr">
        <is>
          <t>P-003</t>
        </is>
      </c>
      <c r="B9" s="16" t="inlineStr">
        <is>
          <t>Beispiel: Teamleitung</t>
        </is>
      </c>
      <c r="C9" s="17" t="n">
        <v>27416</v>
      </c>
      <c r="D9" s="16" t="inlineStr">
        <is>
          <t>M</t>
        </is>
      </c>
      <c r="E9" s="32" t="n">
        <v>1</v>
      </c>
      <c r="F9" s="16" t="inlineStr">
        <is>
          <t>N</t>
        </is>
      </c>
      <c r="G9" s="15" t="n">
        <v>98000</v>
      </c>
      <c r="H9" s="15" t="n">
        <v>100000</v>
      </c>
      <c r="I9" s="12">
        <f>IF(OR(G9="",C9=""),"",IF(OR(R9="vor 2025 erreicht",AND(ISNUMBER(R9),R9&lt;DATE(2026,1,1))),"Reglement prüfen",IF(OR(F9="J",YEAR(C9)&gt;2008),"nein",IF(G9&gt;ES26,"ja","nein"))))</f>
        <v/>
      </c>
      <c r="J9" s="12">
        <f>IF(OR(H9="",C9=""),"",IF(OR(R9="vor 2025 erreicht",AND(ISNUMBER(R9),R9&lt;DATE(2027,1,1))),"Reglement prüfen",IF(OR(F9="J",YEAR(C9)&gt;2009),"nein",IF(H9&gt;ESReg,"ja","nein"))))</f>
        <v/>
      </c>
      <c r="K9" s="12">
        <f>IF(OR(I9="",J9=""),"",IF(J9="Reglement prüfen","Referenzalter: Reglement prüfen",IF(AND(I9="ja",J9="nein"),"fällt weg: informieren",IF(AND(I9&lt;&gt;"ja",J9="ja"),"neu versichern","unverändert"))))</f>
        <v/>
      </c>
      <c r="L9" s="14">
        <f>IF(I9="","",IF(I9="ja",MAX(MinK26,MIN(G9,OGB26)-KA26),0))</f>
        <v/>
      </c>
      <c r="M9" s="14">
        <f>IF(J9="","",IF(J9="ja",MAX(MinK27,MIN(H9,OGB27)-KA27),0))</f>
        <v/>
      </c>
      <c r="N9" s="14">
        <f>IF(J9&lt;&gt;"ja","",IF(KAVariante="BVG-Minimum",KA27,IF(KAVariante="proportional zum Beschäftigungsgrad",ROUND(KA27*IF(E9="",1,E9),0),IF(KAVariante="kein Koordinationsabzug",0,IF(KAFest="",KA27,KAFest)))))</f>
        <v/>
      </c>
      <c r="O9" s="33">
        <f>IF(J9="","",IF(J9&lt;&gt;"ja",0,MAX(MinK27,MIN(H9,OGB27)-N9)))</f>
        <v/>
      </c>
      <c r="P9" s="15" t="n">
        <v>65280</v>
      </c>
      <c r="Q9" s="12">
        <f>IF(A9="","",IF(P9="",IF(J9="ja","offen: Wert eintragen",""),IF(ABS(P9-O9)&lt;=Toleranz,"ok","prüfen: Abweichung")))</f>
        <v/>
      </c>
      <c r="R9" s="28">
        <f>IF(OR(C9="",D9=""),"",IF(AND(D9="F",YEAR(C9)&lt;=1960),"vor 2025 erreicht",EDATE(C9,IF(D9="M",RAM,IF(YEAR(C9)&gt;=1964,RA64,IF(YEAR(C9)=1963,RA63,IF(YEAR(C9)=1962,RA62,RA61)))))))</f>
        <v/>
      </c>
      <c r="S9" s="12">
        <f>IF(C9="","",IF(YEAR(C9)=2009,"AHV-beitragspflichtig ab 01.01.2027",IF(YEAR(C9)&gt;=2010,"noch nicht AHV-beitragspflichtig (ab 1.1. nach dem 17. Geburtstag)",IF(AND(ISNUMBER(R9),YEAR(R9)=2027),"Referenzalter 2027: Freibetrag ab Folgemonat, ALV endet Ende Monat",IF(OR(R9="vor 2025 erreicht",AND(ISNUMBER(R9),R9&lt;DATE(2027,1,1))),IF(T9="","im Referenzalter: Verzicht Freibetrag 2027 klären","im Referenzalter: Freibetrag "&amp;IF(T9="J","nicht anwenden","anwenden")),"")))))</f>
        <v/>
      </c>
      <c r="T9" s="16" t="n"/>
      <c r="U9" s="12">
        <f>IF(H9="","",IF(H9&gt;ALVMax27,"über Höchstbetrag: ALV und UVG plafoniert",""))</f>
        <v/>
      </c>
      <c r="V9" s="25">
        <f>IF(A9="","",IF(OR(LEFT(K9,5)="fällt",LEFT(K9,3)="neu",LEFT(K9,5)="Refer",LEFT(Q9,6)="prüfen",LEFT(Q9,5)="offen",LEFT(S9,3)="AHV",LEFT(S9,14)="Referenzalter ",ISNUMBER(SEARCH("klären",S9))),"prüfen","ok"))</f>
        <v/>
      </c>
    </row>
    <row r="10">
      <c r="A10" s="16" t="inlineStr">
        <is>
          <t>P-004</t>
        </is>
      </c>
      <c r="B10" s="16" t="inlineStr">
        <is>
          <t>Beispiel: Administration</t>
        </is>
      </c>
      <c r="C10" s="17" t="n">
        <v>33792</v>
      </c>
      <c r="D10" s="16" t="inlineStr">
        <is>
          <t>F</t>
        </is>
      </c>
      <c r="E10" s="32" t="n">
        <v>0.4</v>
      </c>
      <c r="F10" s="16" t="inlineStr">
        <is>
          <t>N</t>
        </is>
      </c>
      <c r="G10" s="15" t="n">
        <v>24000</v>
      </c>
      <c r="H10" s="15" t="n">
        <v>24500</v>
      </c>
      <c r="I10" s="12">
        <f>IF(OR(G10="",C10=""),"",IF(OR(R10="vor 2025 erreicht",AND(ISNUMBER(R10),R10&lt;DATE(2026,1,1))),"Reglement prüfen",IF(OR(F10="J",YEAR(C10)&gt;2008),"nein",IF(G10&gt;ES26,"ja","nein"))))</f>
        <v/>
      </c>
      <c r="J10" s="12">
        <f>IF(OR(H10="",C10=""),"",IF(OR(R10="vor 2025 erreicht",AND(ISNUMBER(R10),R10&lt;DATE(2027,1,1))),"Reglement prüfen",IF(OR(F10="J",YEAR(C10)&gt;2009),"nein",IF(H10&gt;ESReg,"ja","nein"))))</f>
        <v/>
      </c>
      <c r="K10" s="12">
        <f>IF(OR(I10="",J10=""),"",IF(J10="Reglement prüfen","Referenzalter: Reglement prüfen",IF(AND(I10="ja",J10="nein"),"fällt weg: informieren",IF(AND(I10&lt;&gt;"ja",J10="ja"),"neu versichern","unverändert"))))</f>
        <v/>
      </c>
      <c r="L10" s="14">
        <f>IF(I10="","",IF(I10="ja",MAX(MinK26,MIN(G10,OGB26)-KA26),0))</f>
        <v/>
      </c>
      <c r="M10" s="14">
        <f>IF(J10="","",IF(J10="ja",MAX(MinK27,MIN(H10,OGB27)-KA27),0))</f>
        <v/>
      </c>
      <c r="N10" s="14">
        <f>IF(J10&lt;&gt;"ja","",IF(KAVariante="BVG-Minimum",KA27,IF(KAVariante="proportional zum Beschäftigungsgrad",ROUND(KA27*IF(E10="",1,E10),0),IF(KAVariante="kein Koordinationsabzug",0,IF(KAFest="",KA27,KAFest)))))</f>
        <v/>
      </c>
      <c r="O10" s="33">
        <f>IF(J10="","",IF(J10&lt;&gt;"ja",0,MAX(MinK27,MIN(H10,OGB27)-N10)))</f>
        <v/>
      </c>
      <c r="P10" s="15" t="n">
        <v>3840</v>
      </c>
      <c r="Q10" s="12">
        <f>IF(A10="","",IF(P10="",IF(J10="ja","offen: Wert eintragen",""),IF(ABS(P10-O10)&lt;=Toleranz,"ok","prüfen: Abweichung")))</f>
        <v/>
      </c>
      <c r="R10" s="28">
        <f>IF(OR(C10="",D10=""),"",IF(AND(D10="F",YEAR(C10)&lt;=1960),"vor 2025 erreicht",EDATE(C10,IF(D10="M",RAM,IF(YEAR(C10)&gt;=1964,RA64,IF(YEAR(C10)=1963,RA63,IF(YEAR(C10)=1962,RA62,RA61)))))))</f>
        <v/>
      </c>
      <c r="S10" s="12">
        <f>IF(C10="","",IF(YEAR(C10)=2009,"AHV-beitragspflichtig ab 01.01.2027",IF(YEAR(C10)&gt;=2010,"noch nicht AHV-beitragspflichtig (ab 1.1. nach dem 17. Geburtstag)",IF(AND(ISNUMBER(R10),YEAR(R10)=2027),"Referenzalter 2027: Freibetrag ab Folgemonat, ALV endet Ende Monat",IF(OR(R10="vor 2025 erreicht",AND(ISNUMBER(R10),R10&lt;DATE(2027,1,1))),IF(T10="","im Referenzalter: Verzicht Freibetrag 2027 klären","im Referenzalter: Freibetrag "&amp;IF(T10="J","nicht anwenden","anwenden")),"")))))</f>
        <v/>
      </c>
      <c r="T10" s="16" t="n"/>
      <c r="U10" s="12">
        <f>IF(H10="","",IF(H10&gt;ALVMax27,"über Höchstbetrag: ALV und UVG plafoniert",""))</f>
        <v/>
      </c>
      <c r="V10" s="25">
        <f>IF(A10="","",IF(OR(LEFT(K10,5)="fällt",LEFT(K10,3)="neu",LEFT(K10,5)="Refer",LEFT(Q10,6)="prüfen",LEFT(Q10,5)="offen",LEFT(S10,3)="AHV",LEFT(S10,14)="Referenzalter ",ISNUMBER(SEARCH("klären",S10))),"prüfen","ok"))</f>
        <v/>
      </c>
    </row>
    <row r="11">
      <c r="A11" s="16" t="inlineStr">
        <is>
          <t>P-005</t>
        </is>
      </c>
      <c r="B11" s="16" t="inlineStr">
        <is>
          <t>Beispiel: Buchhaltung</t>
        </is>
      </c>
      <c r="C11" s="17" t="n">
        <v>23052</v>
      </c>
      <c r="D11" s="16" t="inlineStr">
        <is>
          <t>F</t>
        </is>
      </c>
      <c r="E11" s="32" t="n">
        <v>0.8</v>
      </c>
      <c r="F11" s="16" t="inlineStr">
        <is>
          <t>N</t>
        </is>
      </c>
      <c r="G11" s="15" t="n">
        <v>70000</v>
      </c>
      <c r="H11" s="15" t="n">
        <v>72000</v>
      </c>
      <c r="I11" s="12">
        <f>IF(OR(G11="",C11=""),"",IF(OR(R11="vor 2025 erreicht",AND(ISNUMBER(R11),R11&lt;DATE(2026,1,1))),"Reglement prüfen",IF(OR(F11="J",YEAR(C11)&gt;2008),"nein",IF(G11&gt;ES26,"ja","nein"))))</f>
        <v/>
      </c>
      <c r="J11" s="12">
        <f>IF(OR(H11="",C11=""),"",IF(OR(R11="vor 2025 erreicht",AND(ISNUMBER(R11),R11&lt;DATE(2027,1,1))),"Reglement prüfen",IF(OR(F11="J",YEAR(C11)&gt;2009),"nein",IF(H11&gt;ESReg,"ja","nein"))))</f>
        <v/>
      </c>
      <c r="K11" s="12">
        <f>IF(OR(I11="",J11=""),"",IF(J11="Reglement prüfen","Referenzalter: Reglement prüfen",IF(AND(I11="ja",J11="nein"),"fällt weg: informieren",IF(AND(I11&lt;&gt;"ja",J11="ja"),"neu versichern","unverändert"))))</f>
        <v/>
      </c>
      <c r="L11" s="14">
        <f>IF(I11="","",IF(I11="ja",MAX(MinK26,MIN(G11,OGB26)-KA26),0))</f>
        <v/>
      </c>
      <c r="M11" s="14">
        <f>IF(J11="","",IF(J11="ja",MAX(MinK27,MIN(H11,OGB27)-KA27),0))</f>
        <v/>
      </c>
      <c r="N11" s="14">
        <f>IF(J11&lt;&gt;"ja","",IF(KAVariante="BVG-Minimum",KA27,IF(KAVariante="proportional zum Beschäftigungsgrad",ROUND(KA27*IF(E11="",1,E11),0),IF(KAVariante="kein Koordinationsabzug",0,IF(KAFest="",KA27,KAFest)))))</f>
        <v/>
      </c>
      <c r="O11" s="33">
        <f>IF(J11="","",IF(J11&lt;&gt;"ja",0,MAX(MinK27,MIN(H11,OGB27)-N11)))</f>
        <v/>
      </c>
      <c r="P11" s="15" t="n">
        <v>50496</v>
      </c>
      <c r="Q11" s="12">
        <f>IF(A11="","",IF(P11="",IF(J11="ja","offen: Wert eintragen",""),IF(ABS(P11-O11)&lt;=Toleranz,"ok","prüfen: Abweichung")))</f>
        <v/>
      </c>
      <c r="R11" s="28">
        <f>IF(OR(C11="",D11=""),"",IF(AND(D11="F",YEAR(C11)&lt;=1960),"vor 2025 erreicht",EDATE(C11,IF(D11="M",RAM,IF(YEAR(C11)&gt;=1964,RA64,IF(YEAR(C11)=1963,RA63,IF(YEAR(C11)=1962,RA62,RA61)))))))</f>
        <v/>
      </c>
      <c r="S11" s="12">
        <f>IF(C11="","",IF(YEAR(C11)=2009,"AHV-beitragspflichtig ab 01.01.2027",IF(YEAR(C11)&gt;=2010,"noch nicht AHV-beitragspflichtig (ab 1.1. nach dem 17. Geburtstag)",IF(AND(ISNUMBER(R11),YEAR(R11)=2027),"Referenzalter 2027: Freibetrag ab Folgemonat, ALV endet Ende Monat",IF(OR(R11="vor 2025 erreicht",AND(ISNUMBER(R11),R11&lt;DATE(2027,1,1))),IF(T11="","im Referenzalter: Verzicht Freibetrag 2027 klären","im Referenzalter: Freibetrag "&amp;IF(T11="J","nicht anwenden","anwenden")),"")))))</f>
        <v/>
      </c>
      <c r="T11" s="16" t="n"/>
      <c r="U11" s="12">
        <f>IF(H11="","",IF(H11&gt;ALVMax27,"über Höchstbetrag: ALV und UVG plafoniert",""))</f>
        <v/>
      </c>
      <c r="V11" s="25">
        <f>IF(A11="","",IF(OR(LEFT(K11,5)="fällt",LEFT(K11,3)="neu",LEFT(K11,5)="Refer",LEFT(Q11,6)="prüfen",LEFT(Q11,5)="offen",LEFT(S11,3)="AHV",LEFT(S11,14)="Referenzalter ",ISNUMBER(SEARCH("klären",S11))),"prüfen","ok"))</f>
        <v/>
      </c>
    </row>
    <row r="12">
      <c r="A12" s="16" t="inlineStr">
        <is>
          <t>P-006</t>
        </is>
      </c>
      <c r="B12" s="16" t="inlineStr">
        <is>
          <t>Beispiel: Hauswart im Referenzalter</t>
        </is>
      </c>
      <c r="C12" s="17" t="n">
        <v>21719</v>
      </c>
      <c r="D12" s="16" t="inlineStr">
        <is>
          <t>M</t>
        </is>
      </c>
      <c r="E12" s="32" t="n">
        <v>0.3</v>
      </c>
      <c r="F12" s="16" t="inlineStr">
        <is>
          <t>N</t>
        </is>
      </c>
      <c r="G12" s="15" t="n">
        <v>30000</v>
      </c>
      <c r="H12" s="15" t="n">
        <v>30000</v>
      </c>
      <c r="I12" s="12">
        <f>IF(OR(G12="",C12=""),"",IF(OR(R12="vor 2025 erreicht",AND(ISNUMBER(R12),R12&lt;DATE(2026,1,1))),"Reglement prüfen",IF(OR(F12="J",YEAR(C12)&gt;2008),"nein",IF(G12&gt;ES26,"ja","nein"))))</f>
        <v/>
      </c>
      <c r="J12" s="12">
        <f>IF(OR(H12="",C12=""),"",IF(OR(R12="vor 2025 erreicht",AND(ISNUMBER(R12),R12&lt;DATE(2027,1,1))),"Reglement prüfen",IF(OR(F12="J",YEAR(C12)&gt;2009),"nein",IF(H12&gt;ESReg,"ja","nein"))))</f>
        <v/>
      </c>
      <c r="K12" s="12">
        <f>IF(OR(I12="",J12=""),"",IF(J12="Reglement prüfen","Referenzalter: Reglement prüfen",IF(AND(I12="ja",J12="nein"),"fällt weg: informieren",IF(AND(I12&lt;&gt;"ja",J12="ja"),"neu versichern","unverändert"))))</f>
        <v/>
      </c>
      <c r="L12" s="14">
        <f>IF(I12="","",IF(I12="ja",MAX(MinK26,MIN(G12,OGB26)-KA26),0))</f>
        <v/>
      </c>
      <c r="M12" s="14">
        <f>IF(J12="","",IF(J12="ja",MAX(MinK27,MIN(H12,OGB27)-KA27),0))</f>
        <v/>
      </c>
      <c r="N12" s="14">
        <f>IF(J12&lt;&gt;"ja","",IF(KAVariante="BVG-Minimum",KA27,IF(KAVariante="proportional zum Beschäftigungsgrad",ROUND(KA27*IF(E12="",1,E12),0),IF(KAVariante="kein Koordinationsabzug",0,IF(KAFest="",KA27,KAFest)))))</f>
        <v/>
      </c>
      <c r="O12" s="33">
        <f>IF(J12="","",IF(J12&lt;&gt;"ja",0,MAX(MinK27,MIN(H12,OGB27)-N12)))</f>
        <v/>
      </c>
      <c r="P12" s="15" t="n"/>
      <c r="Q12" s="12">
        <f>IF(A12="","",IF(P12="",IF(J12="ja","offen: Wert eintragen",""),IF(ABS(P12-O12)&lt;=Toleranz,"ok","prüfen: Abweichung")))</f>
        <v/>
      </c>
      <c r="R12" s="28">
        <f>IF(OR(C12="",D12=""),"",IF(AND(D12="F",YEAR(C12)&lt;=1960),"vor 2025 erreicht",EDATE(C12,IF(D12="M",RAM,IF(YEAR(C12)&gt;=1964,RA64,IF(YEAR(C12)=1963,RA63,IF(YEAR(C12)=1962,RA62,RA61)))))))</f>
        <v/>
      </c>
      <c r="S12" s="12">
        <f>IF(C12="","",IF(YEAR(C12)=2009,"AHV-beitragspflichtig ab 01.01.2027",IF(YEAR(C12)&gt;=2010,"noch nicht AHV-beitragspflichtig (ab 1.1. nach dem 17. Geburtstag)",IF(AND(ISNUMBER(R12),YEAR(R12)=2027),"Referenzalter 2027: Freibetrag ab Folgemonat, ALV endet Ende Monat",IF(OR(R12="vor 2025 erreicht",AND(ISNUMBER(R12),R12&lt;DATE(2027,1,1))),IF(T12="","im Referenzalter: Verzicht Freibetrag 2027 klären","im Referenzalter: Freibetrag "&amp;IF(T12="J","nicht anwenden","anwenden")),"")))))</f>
        <v/>
      </c>
      <c r="T12" s="16" t="inlineStr">
        <is>
          <t>N</t>
        </is>
      </c>
      <c r="U12" s="12">
        <f>IF(H12="","",IF(H12&gt;ALVMax27,"über Höchstbetrag: ALV und UVG plafoniert",""))</f>
        <v/>
      </c>
      <c r="V12" s="25">
        <f>IF(A12="","",IF(OR(LEFT(K12,5)="fällt",LEFT(K12,3)="neu",LEFT(K12,5)="Refer",LEFT(Q12,6)="prüfen",LEFT(Q12,5)="offen",LEFT(S12,3)="AHV",LEFT(S12,14)="Referenzalter ",ISNUMBER(SEARCH("klären",S12))),"prüfen","ok"))</f>
        <v/>
      </c>
    </row>
    <row r="13">
      <c r="A13" s="16" t="inlineStr">
        <is>
          <t>P-007</t>
        </is>
      </c>
      <c r="B13" s="16" t="inlineStr">
        <is>
          <t>Beispiel: Lernende</t>
        </is>
      </c>
      <c r="C13" s="17" t="n">
        <v>39908</v>
      </c>
      <c r="D13" s="16" t="inlineStr">
        <is>
          <t>F</t>
        </is>
      </c>
      <c r="E13" s="32" t="n">
        <v>1</v>
      </c>
      <c r="F13" s="16" t="inlineStr">
        <is>
          <t>N</t>
        </is>
      </c>
      <c r="G13" s="15" t="n">
        <v>7800</v>
      </c>
      <c r="H13" s="15" t="n">
        <v>9600</v>
      </c>
      <c r="I13" s="12">
        <f>IF(OR(G13="",C13=""),"",IF(OR(R13="vor 2025 erreicht",AND(ISNUMBER(R13),R13&lt;DATE(2026,1,1))),"Reglement prüfen",IF(OR(F13="J",YEAR(C13)&gt;2008),"nein",IF(G13&gt;ES26,"ja","nein"))))</f>
        <v/>
      </c>
      <c r="J13" s="12">
        <f>IF(OR(H13="",C13=""),"",IF(OR(R13="vor 2025 erreicht",AND(ISNUMBER(R13),R13&lt;DATE(2027,1,1))),"Reglement prüfen",IF(OR(F13="J",YEAR(C13)&gt;2009),"nein",IF(H13&gt;ESReg,"ja","nein"))))</f>
        <v/>
      </c>
      <c r="K13" s="12">
        <f>IF(OR(I13="",J13=""),"",IF(J13="Reglement prüfen","Referenzalter: Reglement prüfen",IF(AND(I13="ja",J13="nein"),"fällt weg: informieren",IF(AND(I13&lt;&gt;"ja",J13="ja"),"neu versichern","unverändert"))))</f>
        <v/>
      </c>
      <c r="L13" s="14">
        <f>IF(I13="","",IF(I13="ja",MAX(MinK26,MIN(G13,OGB26)-KA26),0))</f>
        <v/>
      </c>
      <c r="M13" s="14">
        <f>IF(J13="","",IF(J13="ja",MAX(MinK27,MIN(H13,OGB27)-KA27),0))</f>
        <v/>
      </c>
      <c r="N13" s="14">
        <f>IF(J13&lt;&gt;"ja","",IF(KAVariante="BVG-Minimum",KA27,IF(KAVariante="proportional zum Beschäftigungsgrad",ROUND(KA27*IF(E13="",1,E13),0),IF(KAVariante="kein Koordinationsabzug",0,IF(KAFest="",KA27,KAFest)))))</f>
        <v/>
      </c>
      <c r="O13" s="33">
        <f>IF(J13="","",IF(J13&lt;&gt;"ja",0,MAX(MinK27,MIN(H13,OGB27)-N13)))</f>
        <v/>
      </c>
      <c r="P13" s="15" t="n"/>
      <c r="Q13" s="12">
        <f>IF(A13="","",IF(P13="",IF(J13="ja","offen: Wert eintragen",""),IF(ABS(P13-O13)&lt;=Toleranz,"ok","prüfen: Abweichung")))</f>
        <v/>
      </c>
      <c r="R13" s="28">
        <f>IF(OR(C13="",D13=""),"",IF(AND(D13="F",YEAR(C13)&lt;=1960),"vor 2025 erreicht",EDATE(C13,IF(D13="M",RAM,IF(YEAR(C13)&gt;=1964,RA64,IF(YEAR(C13)=1963,RA63,IF(YEAR(C13)=1962,RA62,RA61)))))))</f>
        <v/>
      </c>
      <c r="S13" s="12">
        <f>IF(C13="","",IF(YEAR(C13)=2009,"AHV-beitragspflichtig ab 01.01.2027",IF(YEAR(C13)&gt;=2010,"noch nicht AHV-beitragspflichtig (ab 1.1. nach dem 17. Geburtstag)",IF(AND(ISNUMBER(R13),YEAR(R13)=2027),"Referenzalter 2027: Freibetrag ab Folgemonat, ALV endet Ende Monat",IF(OR(R13="vor 2025 erreicht",AND(ISNUMBER(R13),R13&lt;DATE(2027,1,1))),IF(T13="","im Referenzalter: Verzicht Freibetrag 2027 klären","im Referenzalter: Freibetrag "&amp;IF(T13="J","nicht anwenden","anwenden")),"")))))</f>
        <v/>
      </c>
      <c r="T13" s="16" t="n"/>
      <c r="U13" s="12">
        <f>IF(H13="","",IF(H13&gt;ALVMax27,"über Höchstbetrag: ALV und UVG plafoniert",""))</f>
        <v/>
      </c>
      <c r="V13" s="25">
        <f>IF(A13="","",IF(OR(LEFT(K13,5)="fällt",LEFT(K13,3)="neu",LEFT(K13,5)="Refer",LEFT(Q13,6)="prüfen",LEFT(Q13,5)="offen",LEFT(S13,3)="AHV",LEFT(S13,14)="Referenzalter ",ISNUMBER(SEARCH("klären",S13))),"prüfen","ok"))</f>
        <v/>
      </c>
    </row>
    <row r="14">
      <c r="A14" s="16" t="inlineStr">
        <is>
          <t>P-008</t>
        </is>
      </c>
      <c r="B14" s="16" t="inlineStr">
        <is>
          <t>Beispiel: Geschäftsführung</t>
        </is>
      </c>
      <c r="C14" s="17" t="n">
        <v>25902</v>
      </c>
      <c r="D14" s="16" t="inlineStr">
        <is>
          <t>M</t>
        </is>
      </c>
      <c r="E14" s="32" t="n">
        <v>1</v>
      </c>
      <c r="F14" s="16" t="inlineStr">
        <is>
          <t>N</t>
        </is>
      </c>
      <c r="G14" s="15" t="n">
        <v>158000</v>
      </c>
      <c r="H14" s="15" t="n">
        <v>160000</v>
      </c>
      <c r="I14" s="12">
        <f>IF(OR(G14="",C14=""),"",IF(OR(R14="vor 2025 erreicht",AND(ISNUMBER(R14),R14&lt;DATE(2026,1,1))),"Reglement prüfen",IF(OR(F14="J",YEAR(C14)&gt;2008),"nein",IF(G14&gt;ES26,"ja","nein"))))</f>
        <v/>
      </c>
      <c r="J14" s="12">
        <f>IF(OR(H14="",C14=""),"",IF(OR(R14="vor 2025 erreicht",AND(ISNUMBER(R14),R14&lt;DATE(2027,1,1))),"Reglement prüfen",IF(OR(F14="J",YEAR(C14)&gt;2009),"nein",IF(H14&gt;ESReg,"ja","nein"))))</f>
        <v/>
      </c>
      <c r="K14" s="12">
        <f>IF(OR(I14="",J14=""),"",IF(J14="Reglement prüfen","Referenzalter: Reglement prüfen",IF(AND(I14="ja",J14="nein"),"fällt weg: informieren",IF(AND(I14&lt;&gt;"ja",J14="ja"),"neu versichern","unverändert"))))</f>
        <v/>
      </c>
      <c r="L14" s="14">
        <f>IF(I14="","",IF(I14="ja",MAX(MinK26,MIN(G14,OGB26)-KA26),0))</f>
        <v/>
      </c>
      <c r="M14" s="14">
        <f>IF(J14="","",IF(J14="ja",MAX(MinK27,MIN(H14,OGB27)-KA27),0))</f>
        <v/>
      </c>
      <c r="N14" s="14">
        <f>IF(J14&lt;&gt;"ja","",IF(KAVariante="BVG-Minimum",KA27,IF(KAVariante="proportional zum Beschäftigungsgrad",ROUND(KA27*IF(E14="",1,E14),0),IF(KAVariante="kein Koordinationsabzug",0,IF(KAFest="",KA27,KAFest)))))</f>
        <v/>
      </c>
      <c r="O14" s="33">
        <f>IF(J14="","",IF(J14&lt;&gt;"ja",0,MAX(MinK27,MIN(H14,OGB27)-N14)))</f>
        <v/>
      </c>
      <c r="P14" s="15" t="n">
        <v>65280</v>
      </c>
      <c r="Q14" s="12">
        <f>IF(A14="","",IF(P14="",IF(J14="ja","offen: Wert eintragen",""),IF(ABS(P14-O14)&lt;=Toleranz,"ok","prüfen: Abweichung")))</f>
        <v/>
      </c>
      <c r="R14" s="28">
        <f>IF(OR(C14="",D14=""),"",IF(AND(D14="F",YEAR(C14)&lt;=1960),"vor 2025 erreicht",EDATE(C14,IF(D14="M",RAM,IF(YEAR(C14)&gt;=1964,RA64,IF(YEAR(C14)=1963,RA63,IF(YEAR(C14)=1962,RA62,RA61)))))))</f>
        <v/>
      </c>
      <c r="S14" s="12">
        <f>IF(C14="","",IF(YEAR(C14)=2009,"AHV-beitragspflichtig ab 01.01.2027",IF(YEAR(C14)&gt;=2010,"noch nicht AHV-beitragspflichtig (ab 1.1. nach dem 17. Geburtstag)",IF(AND(ISNUMBER(R14),YEAR(R14)=2027),"Referenzalter 2027: Freibetrag ab Folgemonat, ALV endet Ende Monat",IF(OR(R14="vor 2025 erreicht",AND(ISNUMBER(R14),R14&lt;DATE(2027,1,1))),IF(T14="","im Referenzalter: Verzicht Freibetrag 2027 klären","im Referenzalter: Freibetrag "&amp;IF(T14="J","nicht anwenden","anwenden")),"")))))</f>
        <v/>
      </c>
      <c r="T14" s="16" t="n"/>
      <c r="U14" s="12">
        <f>IF(H14="","",IF(H14&gt;ALVMax27,"über Höchstbetrag: ALV und UVG plafoniert",""))</f>
        <v/>
      </c>
      <c r="V14" s="25">
        <f>IF(A14="","",IF(OR(LEFT(K14,5)="fällt",LEFT(K14,3)="neu",LEFT(K14,5)="Refer",LEFT(Q14,6)="prüfen",LEFT(Q14,5)="offen",LEFT(S14,3)="AHV",LEFT(S14,14)="Referenzalter ",ISNUMBER(SEARCH("klären",S14))),"prüfen","ok"))</f>
        <v/>
      </c>
    </row>
    <row r="15">
      <c r="A15" s="16" t="n"/>
      <c r="B15" s="16" t="n"/>
      <c r="C15" s="17" t="n"/>
      <c r="D15" s="16" t="n"/>
      <c r="E15" s="32" t="n"/>
      <c r="F15" s="16" t="n"/>
      <c r="G15" s="15" t="n"/>
      <c r="H15" s="15" t="n"/>
      <c r="I15" s="12">
        <f>IF(OR(G15="",C15=""),"",IF(OR(R15="vor 2025 erreicht",AND(ISNUMBER(R15),R15&lt;DATE(2026,1,1))),"Reglement prüfen",IF(OR(F15="J",YEAR(C15)&gt;2008),"nein",IF(G15&gt;ES26,"ja","nein"))))</f>
        <v/>
      </c>
      <c r="J15" s="12">
        <f>IF(OR(H15="",C15=""),"",IF(OR(R15="vor 2025 erreicht",AND(ISNUMBER(R15),R15&lt;DATE(2027,1,1))),"Reglement prüfen",IF(OR(F15="J",YEAR(C15)&gt;2009),"nein",IF(H15&gt;ESReg,"ja","nein"))))</f>
        <v/>
      </c>
      <c r="K15" s="12">
        <f>IF(OR(I15="",J15=""),"",IF(J15="Reglement prüfen","Referenzalter: Reglement prüfen",IF(AND(I15="ja",J15="nein"),"fällt weg: informieren",IF(AND(I15&lt;&gt;"ja",J15="ja"),"neu versichern","unverändert"))))</f>
        <v/>
      </c>
      <c r="L15" s="14">
        <f>IF(I15="","",IF(I15="ja",MAX(MinK26,MIN(G15,OGB26)-KA26),0))</f>
        <v/>
      </c>
      <c r="M15" s="14">
        <f>IF(J15="","",IF(J15="ja",MAX(MinK27,MIN(H15,OGB27)-KA27),0))</f>
        <v/>
      </c>
      <c r="N15" s="14">
        <f>IF(J15&lt;&gt;"ja","",IF(KAVariante="BVG-Minimum",KA27,IF(KAVariante="proportional zum Beschäftigungsgrad",ROUND(KA27*IF(E15="",1,E15),0),IF(KAVariante="kein Koordinationsabzug",0,IF(KAFest="",KA27,KAFest)))))</f>
        <v/>
      </c>
      <c r="O15" s="33">
        <f>IF(J15="","",IF(J15&lt;&gt;"ja",0,MAX(MinK27,MIN(H15,OGB27)-N15)))</f>
        <v/>
      </c>
      <c r="P15" s="15" t="n"/>
      <c r="Q15" s="12">
        <f>IF(A15="","",IF(P15="",IF(J15="ja","offen: Wert eintragen",""),IF(ABS(P15-O15)&lt;=Toleranz,"ok","prüfen: Abweichung")))</f>
        <v/>
      </c>
      <c r="R15" s="28">
        <f>IF(OR(C15="",D15=""),"",IF(AND(D15="F",YEAR(C15)&lt;=1960),"vor 2025 erreicht",EDATE(C15,IF(D15="M",RAM,IF(YEAR(C15)&gt;=1964,RA64,IF(YEAR(C15)=1963,RA63,IF(YEAR(C15)=1962,RA62,RA61)))))))</f>
        <v/>
      </c>
      <c r="S15" s="12">
        <f>IF(C15="","",IF(YEAR(C15)=2009,"AHV-beitragspflichtig ab 01.01.2027",IF(YEAR(C15)&gt;=2010,"noch nicht AHV-beitragspflichtig (ab 1.1. nach dem 17. Geburtstag)",IF(AND(ISNUMBER(R15),YEAR(R15)=2027),"Referenzalter 2027: Freibetrag ab Folgemonat, ALV endet Ende Monat",IF(OR(R15="vor 2025 erreicht",AND(ISNUMBER(R15),R15&lt;DATE(2027,1,1))),IF(T15="","im Referenzalter: Verzicht Freibetrag 2027 klären","im Referenzalter: Freibetrag "&amp;IF(T15="J","nicht anwenden","anwenden")),"")))))</f>
        <v/>
      </c>
      <c r="T15" s="16" t="n"/>
      <c r="U15" s="12">
        <f>IF(H15="","",IF(H15&gt;ALVMax27,"über Höchstbetrag: ALV und UVG plafoniert",""))</f>
        <v/>
      </c>
      <c r="V15" s="25">
        <f>IF(A15="","",IF(OR(LEFT(K15,5)="fällt",LEFT(K15,3)="neu",LEFT(K15,5)="Refer",LEFT(Q15,6)="prüfen",LEFT(Q15,5)="offen",LEFT(S15,3)="AHV",LEFT(S15,14)="Referenzalter ",ISNUMBER(SEARCH("klären",S15))),"prüfen","ok"))</f>
        <v/>
      </c>
    </row>
    <row r="16">
      <c r="A16" s="16" t="n"/>
      <c r="B16" s="16" t="n"/>
      <c r="C16" s="17" t="n"/>
      <c r="D16" s="16" t="n"/>
      <c r="E16" s="32" t="n"/>
      <c r="F16" s="16" t="n"/>
      <c r="G16" s="15" t="n"/>
      <c r="H16" s="15" t="n"/>
      <c r="I16" s="12">
        <f>IF(OR(G16="",C16=""),"",IF(OR(R16="vor 2025 erreicht",AND(ISNUMBER(R16),R16&lt;DATE(2026,1,1))),"Reglement prüfen",IF(OR(F16="J",YEAR(C16)&gt;2008),"nein",IF(G16&gt;ES26,"ja","nein"))))</f>
        <v/>
      </c>
      <c r="J16" s="12">
        <f>IF(OR(H16="",C16=""),"",IF(OR(R16="vor 2025 erreicht",AND(ISNUMBER(R16),R16&lt;DATE(2027,1,1))),"Reglement prüfen",IF(OR(F16="J",YEAR(C16)&gt;2009),"nein",IF(H16&gt;ESReg,"ja","nein"))))</f>
        <v/>
      </c>
      <c r="K16" s="12">
        <f>IF(OR(I16="",J16=""),"",IF(J16="Reglement prüfen","Referenzalter: Reglement prüfen",IF(AND(I16="ja",J16="nein"),"fällt weg: informieren",IF(AND(I16&lt;&gt;"ja",J16="ja"),"neu versichern","unverändert"))))</f>
        <v/>
      </c>
      <c r="L16" s="14">
        <f>IF(I16="","",IF(I16="ja",MAX(MinK26,MIN(G16,OGB26)-KA26),0))</f>
        <v/>
      </c>
      <c r="M16" s="14">
        <f>IF(J16="","",IF(J16="ja",MAX(MinK27,MIN(H16,OGB27)-KA27),0))</f>
        <v/>
      </c>
      <c r="N16" s="14">
        <f>IF(J16&lt;&gt;"ja","",IF(KAVariante="BVG-Minimum",KA27,IF(KAVariante="proportional zum Beschäftigungsgrad",ROUND(KA27*IF(E16="",1,E16),0),IF(KAVariante="kein Koordinationsabzug",0,IF(KAFest="",KA27,KAFest)))))</f>
        <v/>
      </c>
      <c r="O16" s="33">
        <f>IF(J16="","",IF(J16&lt;&gt;"ja",0,MAX(MinK27,MIN(H16,OGB27)-N16)))</f>
        <v/>
      </c>
      <c r="P16" s="15" t="n"/>
      <c r="Q16" s="12">
        <f>IF(A16="","",IF(P16="",IF(J16="ja","offen: Wert eintragen",""),IF(ABS(P16-O16)&lt;=Toleranz,"ok","prüfen: Abweichung")))</f>
        <v/>
      </c>
      <c r="R16" s="28">
        <f>IF(OR(C16="",D16=""),"",IF(AND(D16="F",YEAR(C16)&lt;=1960),"vor 2025 erreicht",EDATE(C16,IF(D16="M",RAM,IF(YEAR(C16)&gt;=1964,RA64,IF(YEAR(C16)=1963,RA63,IF(YEAR(C16)=1962,RA62,RA61)))))))</f>
        <v/>
      </c>
      <c r="S16" s="12">
        <f>IF(C16="","",IF(YEAR(C16)=2009,"AHV-beitragspflichtig ab 01.01.2027",IF(YEAR(C16)&gt;=2010,"noch nicht AHV-beitragspflichtig (ab 1.1. nach dem 17. Geburtstag)",IF(AND(ISNUMBER(R16),YEAR(R16)=2027),"Referenzalter 2027: Freibetrag ab Folgemonat, ALV endet Ende Monat",IF(OR(R16="vor 2025 erreicht",AND(ISNUMBER(R16),R16&lt;DATE(2027,1,1))),IF(T16="","im Referenzalter: Verzicht Freibetrag 2027 klären","im Referenzalter: Freibetrag "&amp;IF(T16="J","nicht anwenden","anwenden")),"")))))</f>
        <v/>
      </c>
      <c r="T16" s="16" t="n"/>
      <c r="U16" s="12">
        <f>IF(H16="","",IF(H16&gt;ALVMax27,"über Höchstbetrag: ALV und UVG plafoniert",""))</f>
        <v/>
      </c>
      <c r="V16" s="25">
        <f>IF(A16="","",IF(OR(LEFT(K16,5)="fällt",LEFT(K16,3)="neu",LEFT(K16,5)="Refer",LEFT(Q16,6)="prüfen",LEFT(Q16,5)="offen",LEFT(S16,3)="AHV",LEFT(S16,14)="Referenzalter ",ISNUMBER(SEARCH("klären",S16))),"prüfen","ok"))</f>
        <v/>
      </c>
    </row>
    <row r="17">
      <c r="A17" s="16" t="n"/>
      <c r="B17" s="16" t="n"/>
      <c r="C17" s="17" t="n"/>
      <c r="D17" s="16" t="n"/>
      <c r="E17" s="32" t="n"/>
      <c r="F17" s="16" t="n"/>
      <c r="G17" s="15" t="n"/>
      <c r="H17" s="15" t="n"/>
      <c r="I17" s="12">
        <f>IF(OR(G17="",C17=""),"",IF(OR(R17="vor 2025 erreicht",AND(ISNUMBER(R17),R17&lt;DATE(2026,1,1))),"Reglement prüfen",IF(OR(F17="J",YEAR(C17)&gt;2008),"nein",IF(G17&gt;ES26,"ja","nein"))))</f>
        <v/>
      </c>
      <c r="J17" s="12">
        <f>IF(OR(H17="",C17=""),"",IF(OR(R17="vor 2025 erreicht",AND(ISNUMBER(R17),R17&lt;DATE(2027,1,1))),"Reglement prüfen",IF(OR(F17="J",YEAR(C17)&gt;2009),"nein",IF(H17&gt;ESReg,"ja","nein"))))</f>
        <v/>
      </c>
      <c r="K17" s="12">
        <f>IF(OR(I17="",J17=""),"",IF(J17="Reglement prüfen","Referenzalter: Reglement prüfen",IF(AND(I17="ja",J17="nein"),"fällt weg: informieren",IF(AND(I17&lt;&gt;"ja",J17="ja"),"neu versichern","unverändert"))))</f>
        <v/>
      </c>
      <c r="L17" s="14">
        <f>IF(I17="","",IF(I17="ja",MAX(MinK26,MIN(G17,OGB26)-KA26),0))</f>
        <v/>
      </c>
      <c r="M17" s="14">
        <f>IF(J17="","",IF(J17="ja",MAX(MinK27,MIN(H17,OGB27)-KA27),0))</f>
        <v/>
      </c>
      <c r="N17" s="14">
        <f>IF(J17&lt;&gt;"ja","",IF(KAVariante="BVG-Minimum",KA27,IF(KAVariante="proportional zum Beschäftigungsgrad",ROUND(KA27*IF(E17="",1,E17),0),IF(KAVariante="kein Koordinationsabzug",0,IF(KAFest="",KA27,KAFest)))))</f>
        <v/>
      </c>
      <c r="O17" s="33">
        <f>IF(J17="","",IF(J17&lt;&gt;"ja",0,MAX(MinK27,MIN(H17,OGB27)-N17)))</f>
        <v/>
      </c>
      <c r="P17" s="15" t="n"/>
      <c r="Q17" s="12">
        <f>IF(A17="","",IF(P17="",IF(J17="ja","offen: Wert eintragen",""),IF(ABS(P17-O17)&lt;=Toleranz,"ok","prüfen: Abweichung")))</f>
        <v/>
      </c>
      <c r="R17" s="28">
        <f>IF(OR(C17="",D17=""),"",IF(AND(D17="F",YEAR(C17)&lt;=1960),"vor 2025 erreicht",EDATE(C17,IF(D17="M",RAM,IF(YEAR(C17)&gt;=1964,RA64,IF(YEAR(C17)=1963,RA63,IF(YEAR(C17)=1962,RA62,RA61)))))))</f>
        <v/>
      </c>
      <c r="S17" s="12">
        <f>IF(C17="","",IF(YEAR(C17)=2009,"AHV-beitragspflichtig ab 01.01.2027",IF(YEAR(C17)&gt;=2010,"noch nicht AHV-beitragspflichtig (ab 1.1. nach dem 17. Geburtstag)",IF(AND(ISNUMBER(R17),YEAR(R17)=2027),"Referenzalter 2027: Freibetrag ab Folgemonat, ALV endet Ende Monat",IF(OR(R17="vor 2025 erreicht",AND(ISNUMBER(R17),R17&lt;DATE(2027,1,1))),IF(T17="","im Referenzalter: Verzicht Freibetrag 2027 klären","im Referenzalter: Freibetrag "&amp;IF(T17="J","nicht anwenden","anwenden")),"")))))</f>
        <v/>
      </c>
      <c r="T17" s="16" t="n"/>
      <c r="U17" s="12">
        <f>IF(H17="","",IF(H17&gt;ALVMax27,"über Höchstbetrag: ALV und UVG plafoniert",""))</f>
        <v/>
      </c>
      <c r="V17" s="25">
        <f>IF(A17="","",IF(OR(LEFT(K17,5)="fällt",LEFT(K17,3)="neu",LEFT(K17,5)="Refer",LEFT(Q17,6)="prüfen",LEFT(Q17,5)="offen",LEFT(S17,3)="AHV",LEFT(S17,14)="Referenzalter ",ISNUMBER(SEARCH("klären",S17))),"prüfen","ok"))</f>
        <v/>
      </c>
    </row>
    <row r="18">
      <c r="A18" s="16" t="n"/>
      <c r="B18" s="16" t="n"/>
      <c r="C18" s="17" t="n"/>
      <c r="D18" s="16" t="n"/>
      <c r="E18" s="32" t="n"/>
      <c r="F18" s="16" t="n"/>
      <c r="G18" s="15" t="n"/>
      <c r="H18" s="15" t="n"/>
      <c r="I18" s="12">
        <f>IF(OR(G18="",C18=""),"",IF(OR(R18="vor 2025 erreicht",AND(ISNUMBER(R18),R18&lt;DATE(2026,1,1))),"Reglement prüfen",IF(OR(F18="J",YEAR(C18)&gt;2008),"nein",IF(G18&gt;ES26,"ja","nein"))))</f>
        <v/>
      </c>
      <c r="J18" s="12">
        <f>IF(OR(H18="",C18=""),"",IF(OR(R18="vor 2025 erreicht",AND(ISNUMBER(R18),R18&lt;DATE(2027,1,1))),"Reglement prüfen",IF(OR(F18="J",YEAR(C18)&gt;2009),"nein",IF(H18&gt;ESReg,"ja","nein"))))</f>
        <v/>
      </c>
      <c r="K18" s="12">
        <f>IF(OR(I18="",J18=""),"",IF(J18="Reglement prüfen","Referenzalter: Reglement prüfen",IF(AND(I18="ja",J18="nein"),"fällt weg: informieren",IF(AND(I18&lt;&gt;"ja",J18="ja"),"neu versichern","unverändert"))))</f>
        <v/>
      </c>
      <c r="L18" s="14">
        <f>IF(I18="","",IF(I18="ja",MAX(MinK26,MIN(G18,OGB26)-KA26),0))</f>
        <v/>
      </c>
      <c r="M18" s="14">
        <f>IF(J18="","",IF(J18="ja",MAX(MinK27,MIN(H18,OGB27)-KA27),0))</f>
        <v/>
      </c>
      <c r="N18" s="14">
        <f>IF(J18&lt;&gt;"ja","",IF(KAVariante="BVG-Minimum",KA27,IF(KAVariante="proportional zum Beschäftigungsgrad",ROUND(KA27*IF(E18="",1,E18),0),IF(KAVariante="kein Koordinationsabzug",0,IF(KAFest="",KA27,KAFest)))))</f>
        <v/>
      </c>
      <c r="O18" s="33">
        <f>IF(J18="","",IF(J18&lt;&gt;"ja",0,MAX(MinK27,MIN(H18,OGB27)-N18)))</f>
        <v/>
      </c>
      <c r="P18" s="15" t="n"/>
      <c r="Q18" s="12">
        <f>IF(A18="","",IF(P18="",IF(J18="ja","offen: Wert eintragen",""),IF(ABS(P18-O18)&lt;=Toleranz,"ok","prüfen: Abweichung")))</f>
        <v/>
      </c>
      <c r="R18" s="28">
        <f>IF(OR(C18="",D18=""),"",IF(AND(D18="F",YEAR(C18)&lt;=1960),"vor 2025 erreicht",EDATE(C18,IF(D18="M",RAM,IF(YEAR(C18)&gt;=1964,RA64,IF(YEAR(C18)=1963,RA63,IF(YEAR(C18)=1962,RA62,RA61)))))))</f>
        <v/>
      </c>
      <c r="S18" s="12">
        <f>IF(C18="","",IF(YEAR(C18)=2009,"AHV-beitragspflichtig ab 01.01.2027",IF(YEAR(C18)&gt;=2010,"noch nicht AHV-beitragspflichtig (ab 1.1. nach dem 17. Geburtstag)",IF(AND(ISNUMBER(R18),YEAR(R18)=2027),"Referenzalter 2027: Freibetrag ab Folgemonat, ALV endet Ende Monat",IF(OR(R18="vor 2025 erreicht",AND(ISNUMBER(R18),R18&lt;DATE(2027,1,1))),IF(T18="","im Referenzalter: Verzicht Freibetrag 2027 klären","im Referenzalter: Freibetrag "&amp;IF(T18="J","nicht anwenden","anwenden")),"")))))</f>
        <v/>
      </c>
      <c r="T18" s="16" t="n"/>
      <c r="U18" s="12">
        <f>IF(H18="","",IF(H18&gt;ALVMax27,"über Höchstbetrag: ALV und UVG plafoniert",""))</f>
        <v/>
      </c>
      <c r="V18" s="25">
        <f>IF(A18="","",IF(OR(LEFT(K18,5)="fällt",LEFT(K18,3)="neu",LEFT(K18,5)="Refer",LEFT(Q18,6)="prüfen",LEFT(Q18,5)="offen",LEFT(S18,3)="AHV",LEFT(S18,14)="Referenzalter ",ISNUMBER(SEARCH("klären",S18))),"prüfen","ok"))</f>
        <v/>
      </c>
    </row>
    <row r="19">
      <c r="A19" s="16" t="n"/>
      <c r="B19" s="16" t="n"/>
      <c r="C19" s="17" t="n"/>
      <c r="D19" s="16" t="n"/>
      <c r="E19" s="32" t="n"/>
      <c r="F19" s="16" t="n"/>
      <c r="G19" s="15" t="n"/>
      <c r="H19" s="15" t="n"/>
      <c r="I19" s="12">
        <f>IF(OR(G19="",C19=""),"",IF(OR(R19="vor 2025 erreicht",AND(ISNUMBER(R19),R19&lt;DATE(2026,1,1))),"Reglement prüfen",IF(OR(F19="J",YEAR(C19)&gt;2008),"nein",IF(G19&gt;ES26,"ja","nein"))))</f>
        <v/>
      </c>
      <c r="J19" s="12">
        <f>IF(OR(H19="",C19=""),"",IF(OR(R19="vor 2025 erreicht",AND(ISNUMBER(R19),R19&lt;DATE(2027,1,1))),"Reglement prüfen",IF(OR(F19="J",YEAR(C19)&gt;2009),"nein",IF(H19&gt;ESReg,"ja","nein"))))</f>
        <v/>
      </c>
      <c r="K19" s="12">
        <f>IF(OR(I19="",J19=""),"",IF(J19="Reglement prüfen","Referenzalter: Reglement prüfen",IF(AND(I19="ja",J19="nein"),"fällt weg: informieren",IF(AND(I19&lt;&gt;"ja",J19="ja"),"neu versichern","unverändert"))))</f>
        <v/>
      </c>
      <c r="L19" s="14">
        <f>IF(I19="","",IF(I19="ja",MAX(MinK26,MIN(G19,OGB26)-KA26),0))</f>
        <v/>
      </c>
      <c r="M19" s="14">
        <f>IF(J19="","",IF(J19="ja",MAX(MinK27,MIN(H19,OGB27)-KA27),0))</f>
        <v/>
      </c>
      <c r="N19" s="14">
        <f>IF(J19&lt;&gt;"ja","",IF(KAVariante="BVG-Minimum",KA27,IF(KAVariante="proportional zum Beschäftigungsgrad",ROUND(KA27*IF(E19="",1,E19),0),IF(KAVariante="kein Koordinationsabzug",0,IF(KAFest="",KA27,KAFest)))))</f>
        <v/>
      </c>
      <c r="O19" s="33">
        <f>IF(J19="","",IF(J19&lt;&gt;"ja",0,MAX(MinK27,MIN(H19,OGB27)-N19)))</f>
        <v/>
      </c>
      <c r="P19" s="15" t="n"/>
      <c r="Q19" s="12">
        <f>IF(A19="","",IF(P19="",IF(J19="ja","offen: Wert eintragen",""),IF(ABS(P19-O19)&lt;=Toleranz,"ok","prüfen: Abweichung")))</f>
        <v/>
      </c>
      <c r="R19" s="28">
        <f>IF(OR(C19="",D19=""),"",IF(AND(D19="F",YEAR(C19)&lt;=1960),"vor 2025 erreicht",EDATE(C19,IF(D19="M",RAM,IF(YEAR(C19)&gt;=1964,RA64,IF(YEAR(C19)=1963,RA63,IF(YEAR(C19)=1962,RA62,RA61)))))))</f>
        <v/>
      </c>
      <c r="S19" s="12">
        <f>IF(C19="","",IF(YEAR(C19)=2009,"AHV-beitragspflichtig ab 01.01.2027",IF(YEAR(C19)&gt;=2010,"noch nicht AHV-beitragspflichtig (ab 1.1. nach dem 17. Geburtstag)",IF(AND(ISNUMBER(R19),YEAR(R19)=2027),"Referenzalter 2027: Freibetrag ab Folgemonat, ALV endet Ende Monat",IF(OR(R19="vor 2025 erreicht",AND(ISNUMBER(R19),R19&lt;DATE(2027,1,1))),IF(T19="","im Referenzalter: Verzicht Freibetrag 2027 klären","im Referenzalter: Freibetrag "&amp;IF(T19="J","nicht anwenden","anwenden")),"")))))</f>
        <v/>
      </c>
      <c r="T19" s="16" t="n"/>
      <c r="U19" s="12">
        <f>IF(H19="","",IF(H19&gt;ALVMax27,"über Höchstbetrag: ALV und UVG plafoniert",""))</f>
        <v/>
      </c>
      <c r="V19" s="25">
        <f>IF(A19="","",IF(OR(LEFT(K19,5)="fällt",LEFT(K19,3)="neu",LEFT(K19,5)="Refer",LEFT(Q19,6)="prüfen",LEFT(Q19,5)="offen",LEFT(S19,3)="AHV",LEFT(S19,14)="Referenzalter ",ISNUMBER(SEARCH("klären",S19))),"prüfen","ok"))</f>
        <v/>
      </c>
    </row>
    <row r="20">
      <c r="A20" s="16" t="n"/>
      <c r="B20" s="16" t="n"/>
      <c r="C20" s="17" t="n"/>
      <c r="D20" s="16" t="n"/>
      <c r="E20" s="32" t="n"/>
      <c r="F20" s="16" t="n"/>
      <c r="G20" s="15" t="n"/>
      <c r="H20" s="15" t="n"/>
      <c r="I20" s="12">
        <f>IF(OR(G20="",C20=""),"",IF(OR(R20="vor 2025 erreicht",AND(ISNUMBER(R20),R20&lt;DATE(2026,1,1))),"Reglement prüfen",IF(OR(F20="J",YEAR(C20)&gt;2008),"nein",IF(G20&gt;ES26,"ja","nein"))))</f>
        <v/>
      </c>
      <c r="J20" s="12">
        <f>IF(OR(H20="",C20=""),"",IF(OR(R20="vor 2025 erreicht",AND(ISNUMBER(R20),R20&lt;DATE(2027,1,1))),"Reglement prüfen",IF(OR(F20="J",YEAR(C20)&gt;2009),"nein",IF(H20&gt;ESReg,"ja","nein"))))</f>
        <v/>
      </c>
      <c r="K20" s="12">
        <f>IF(OR(I20="",J20=""),"",IF(J20="Reglement prüfen","Referenzalter: Reglement prüfen",IF(AND(I20="ja",J20="nein"),"fällt weg: informieren",IF(AND(I20&lt;&gt;"ja",J20="ja"),"neu versichern","unverändert"))))</f>
        <v/>
      </c>
      <c r="L20" s="14">
        <f>IF(I20="","",IF(I20="ja",MAX(MinK26,MIN(G20,OGB26)-KA26),0))</f>
        <v/>
      </c>
      <c r="M20" s="14">
        <f>IF(J20="","",IF(J20="ja",MAX(MinK27,MIN(H20,OGB27)-KA27),0))</f>
        <v/>
      </c>
      <c r="N20" s="14">
        <f>IF(J20&lt;&gt;"ja","",IF(KAVariante="BVG-Minimum",KA27,IF(KAVariante="proportional zum Beschäftigungsgrad",ROUND(KA27*IF(E20="",1,E20),0),IF(KAVariante="kein Koordinationsabzug",0,IF(KAFest="",KA27,KAFest)))))</f>
        <v/>
      </c>
      <c r="O20" s="33">
        <f>IF(J20="","",IF(J20&lt;&gt;"ja",0,MAX(MinK27,MIN(H20,OGB27)-N20)))</f>
        <v/>
      </c>
      <c r="P20" s="15" t="n"/>
      <c r="Q20" s="12">
        <f>IF(A20="","",IF(P20="",IF(J20="ja","offen: Wert eintragen",""),IF(ABS(P20-O20)&lt;=Toleranz,"ok","prüfen: Abweichung")))</f>
        <v/>
      </c>
      <c r="R20" s="28">
        <f>IF(OR(C20="",D20=""),"",IF(AND(D20="F",YEAR(C20)&lt;=1960),"vor 2025 erreicht",EDATE(C20,IF(D20="M",RAM,IF(YEAR(C20)&gt;=1964,RA64,IF(YEAR(C20)=1963,RA63,IF(YEAR(C20)=1962,RA62,RA61)))))))</f>
        <v/>
      </c>
      <c r="S20" s="12">
        <f>IF(C20="","",IF(YEAR(C20)=2009,"AHV-beitragspflichtig ab 01.01.2027",IF(YEAR(C20)&gt;=2010,"noch nicht AHV-beitragspflichtig (ab 1.1. nach dem 17. Geburtstag)",IF(AND(ISNUMBER(R20),YEAR(R20)=2027),"Referenzalter 2027: Freibetrag ab Folgemonat, ALV endet Ende Monat",IF(OR(R20="vor 2025 erreicht",AND(ISNUMBER(R20),R20&lt;DATE(2027,1,1))),IF(T20="","im Referenzalter: Verzicht Freibetrag 2027 klären","im Referenzalter: Freibetrag "&amp;IF(T20="J","nicht anwenden","anwenden")),"")))))</f>
        <v/>
      </c>
      <c r="T20" s="16" t="n"/>
      <c r="U20" s="12">
        <f>IF(H20="","",IF(H20&gt;ALVMax27,"über Höchstbetrag: ALV und UVG plafoniert",""))</f>
        <v/>
      </c>
      <c r="V20" s="25">
        <f>IF(A20="","",IF(OR(LEFT(K20,5)="fällt",LEFT(K20,3)="neu",LEFT(K20,5)="Refer",LEFT(Q20,6)="prüfen",LEFT(Q20,5)="offen",LEFT(S20,3)="AHV",LEFT(S20,14)="Referenzalter ",ISNUMBER(SEARCH("klären",S20))),"prüfen","ok"))</f>
        <v/>
      </c>
    </row>
    <row r="21">
      <c r="A21" s="16" t="n"/>
      <c r="B21" s="16" t="n"/>
      <c r="C21" s="17" t="n"/>
      <c r="D21" s="16" t="n"/>
      <c r="E21" s="32" t="n"/>
      <c r="F21" s="16" t="n"/>
      <c r="G21" s="15" t="n"/>
      <c r="H21" s="15" t="n"/>
      <c r="I21" s="12">
        <f>IF(OR(G21="",C21=""),"",IF(OR(R21="vor 2025 erreicht",AND(ISNUMBER(R21),R21&lt;DATE(2026,1,1))),"Reglement prüfen",IF(OR(F21="J",YEAR(C21)&gt;2008),"nein",IF(G21&gt;ES26,"ja","nein"))))</f>
        <v/>
      </c>
      <c r="J21" s="12">
        <f>IF(OR(H21="",C21=""),"",IF(OR(R21="vor 2025 erreicht",AND(ISNUMBER(R21),R21&lt;DATE(2027,1,1))),"Reglement prüfen",IF(OR(F21="J",YEAR(C21)&gt;2009),"nein",IF(H21&gt;ESReg,"ja","nein"))))</f>
        <v/>
      </c>
      <c r="K21" s="12">
        <f>IF(OR(I21="",J21=""),"",IF(J21="Reglement prüfen","Referenzalter: Reglement prüfen",IF(AND(I21="ja",J21="nein"),"fällt weg: informieren",IF(AND(I21&lt;&gt;"ja",J21="ja"),"neu versichern","unverändert"))))</f>
        <v/>
      </c>
      <c r="L21" s="14">
        <f>IF(I21="","",IF(I21="ja",MAX(MinK26,MIN(G21,OGB26)-KA26),0))</f>
        <v/>
      </c>
      <c r="M21" s="14">
        <f>IF(J21="","",IF(J21="ja",MAX(MinK27,MIN(H21,OGB27)-KA27),0))</f>
        <v/>
      </c>
      <c r="N21" s="14">
        <f>IF(J21&lt;&gt;"ja","",IF(KAVariante="BVG-Minimum",KA27,IF(KAVariante="proportional zum Beschäftigungsgrad",ROUND(KA27*IF(E21="",1,E21),0),IF(KAVariante="kein Koordinationsabzug",0,IF(KAFest="",KA27,KAFest)))))</f>
        <v/>
      </c>
      <c r="O21" s="33">
        <f>IF(J21="","",IF(J21&lt;&gt;"ja",0,MAX(MinK27,MIN(H21,OGB27)-N21)))</f>
        <v/>
      </c>
      <c r="P21" s="15" t="n"/>
      <c r="Q21" s="12">
        <f>IF(A21="","",IF(P21="",IF(J21="ja","offen: Wert eintragen",""),IF(ABS(P21-O21)&lt;=Toleranz,"ok","prüfen: Abweichung")))</f>
        <v/>
      </c>
      <c r="R21" s="28">
        <f>IF(OR(C21="",D21=""),"",IF(AND(D21="F",YEAR(C21)&lt;=1960),"vor 2025 erreicht",EDATE(C21,IF(D21="M",RAM,IF(YEAR(C21)&gt;=1964,RA64,IF(YEAR(C21)=1963,RA63,IF(YEAR(C21)=1962,RA62,RA61)))))))</f>
        <v/>
      </c>
      <c r="S21" s="12">
        <f>IF(C21="","",IF(YEAR(C21)=2009,"AHV-beitragspflichtig ab 01.01.2027",IF(YEAR(C21)&gt;=2010,"noch nicht AHV-beitragspflichtig (ab 1.1. nach dem 17. Geburtstag)",IF(AND(ISNUMBER(R21),YEAR(R21)=2027),"Referenzalter 2027: Freibetrag ab Folgemonat, ALV endet Ende Monat",IF(OR(R21="vor 2025 erreicht",AND(ISNUMBER(R21),R21&lt;DATE(2027,1,1))),IF(T21="","im Referenzalter: Verzicht Freibetrag 2027 klären","im Referenzalter: Freibetrag "&amp;IF(T21="J","nicht anwenden","anwenden")),"")))))</f>
        <v/>
      </c>
      <c r="T21" s="16" t="n"/>
      <c r="U21" s="12">
        <f>IF(H21="","",IF(H21&gt;ALVMax27,"über Höchstbetrag: ALV und UVG plafoniert",""))</f>
        <v/>
      </c>
      <c r="V21" s="25">
        <f>IF(A21="","",IF(OR(LEFT(K21,5)="fällt",LEFT(K21,3)="neu",LEFT(K21,5)="Refer",LEFT(Q21,6)="prüfen",LEFT(Q21,5)="offen",LEFT(S21,3)="AHV",LEFT(S21,14)="Referenzalter ",ISNUMBER(SEARCH("klären",S21))),"prüfen","ok"))</f>
        <v/>
      </c>
    </row>
    <row r="22">
      <c r="A22" s="16" t="n"/>
      <c r="B22" s="16" t="n"/>
      <c r="C22" s="17" t="n"/>
      <c r="D22" s="16" t="n"/>
      <c r="E22" s="32" t="n"/>
      <c r="F22" s="16" t="n"/>
      <c r="G22" s="15" t="n"/>
      <c r="H22" s="15" t="n"/>
      <c r="I22" s="12">
        <f>IF(OR(G22="",C22=""),"",IF(OR(R22="vor 2025 erreicht",AND(ISNUMBER(R22),R22&lt;DATE(2026,1,1))),"Reglement prüfen",IF(OR(F22="J",YEAR(C22)&gt;2008),"nein",IF(G22&gt;ES26,"ja","nein"))))</f>
        <v/>
      </c>
      <c r="J22" s="12">
        <f>IF(OR(H22="",C22=""),"",IF(OR(R22="vor 2025 erreicht",AND(ISNUMBER(R22),R22&lt;DATE(2027,1,1))),"Reglement prüfen",IF(OR(F22="J",YEAR(C22)&gt;2009),"nein",IF(H22&gt;ESReg,"ja","nein"))))</f>
        <v/>
      </c>
      <c r="K22" s="12">
        <f>IF(OR(I22="",J22=""),"",IF(J22="Reglement prüfen","Referenzalter: Reglement prüfen",IF(AND(I22="ja",J22="nein"),"fällt weg: informieren",IF(AND(I22&lt;&gt;"ja",J22="ja"),"neu versichern","unverändert"))))</f>
        <v/>
      </c>
      <c r="L22" s="14">
        <f>IF(I22="","",IF(I22="ja",MAX(MinK26,MIN(G22,OGB26)-KA26),0))</f>
        <v/>
      </c>
      <c r="M22" s="14">
        <f>IF(J22="","",IF(J22="ja",MAX(MinK27,MIN(H22,OGB27)-KA27),0))</f>
        <v/>
      </c>
      <c r="N22" s="14">
        <f>IF(J22&lt;&gt;"ja","",IF(KAVariante="BVG-Minimum",KA27,IF(KAVariante="proportional zum Beschäftigungsgrad",ROUND(KA27*IF(E22="",1,E22),0),IF(KAVariante="kein Koordinationsabzug",0,IF(KAFest="",KA27,KAFest)))))</f>
        <v/>
      </c>
      <c r="O22" s="33">
        <f>IF(J22="","",IF(J22&lt;&gt;"ja",0,MAX(MinK27,MIN(H22,OGB27)-N22)))</f>
        <v/>
      </c>
      <c r="P22" s="15" t="n"/>
      <c r="Q22" s="12">
        <f>IF(A22="","",IF(P22="",IF(J22="ja","offen: Wert eintragen",""),IF(ABS(P22-O22)&lt;=Toleranz,"ok","prüfen: Abweichung")))</f>
        <v/>
      </c>
      <c r="R22" s="28">
        <f>IF(OR(C22="",D22=""),"",IF(AND(D22="F",YEAR(C22)&lt;=1960),"vor 2025 erreicht",EDATE(C22,IF(D22="M",RAM,IF(YEAR(C22)&gt;=1964,RA64,IF(YEAR(C22)=1963,RA63,IF(YEAR(C22)=1962,RA62,RA61)))))))</f>
        <v/>
      </c>
      <c r="S22" s="12">
        <f>IF(C22="","",IF(YEAR(C22)=2009,"AHV-beitragspflichtig ab 01.01.2027",IF(YEAR(C22)&gt;=2010,"noch nicht AHV-beitragspflichtig (ab 1.1. nach dem 17. Geburtstag)",IF(AND(ISNUMBER(R22),YEAR(R22)=2027),"Referenzalter 2027: Freibetrag ab Folgemonat, ALV endet Ende Monat",IF(OR(R22="vor 2025 erreicht",AND(ISNUMBER(R22),R22&lt;DATE(2027,1,1))),IF(T22="","im Referenzalter: Verzicht Freibetrag 2027 klären","im Referenzalter: Freibetrag "&amp;IF(T22="J","nicht anwenden","anwenden")),"")))))</f>
        <v/>
      </c>
      <c r="T22" s="16" t="n"/>
      <c r="U22" s="12">
        <f>IF(H22="","",IF(H22&gt;ALVMax27,"über Höchstbetrag: ALV und UVG plafoniert",""))</f>
        <v/>
      </c>
      <c r="V22" s="25">
        <f>IF(A22="","",IF(OR(LEFT(K22,5)="fällt",LEFT(K22,3)="neu",LEFT(K22,5)="Refer",LEFT(Q22,6)="prüfen",LEFT(Q22,5)="offen",LEFT(S22,3)="AHV",LEFT(S22,14)="Referenzalter ",ISNUMBER(SEARCH("klären",S22))),"prüfen","ok"))</f>
        <v/>
      </c>
    </row>
    <row r="23">
      <c r="A23" s="16" t="n"/>
      <c r="B23" s="16" t="n"/>
      <c r="C23" s="17" t="n"/>
      <c r="D23" s="16" t="n"/>
      <c r="E23" s="32" t="n"/>
      <c r="F23" s="16" t="n"/>
      <c r="G23" s="15" t="n"/>
      <c r="H23" s="15" t="n"/>
      <c r="I23" s="12">
        <f>IF(OR(G23="",C23=""),"",IF(OR(R23="vor 2025 erreicht",AND(ISNUMBER(R23),R23&lt;DATE(2026,1,1))),"Reglement prüfen",IF(OR(F23="J",YEAR(C23)&gt;2008),"nein",IF(G23&gt;ES26,"ja","nein"))))</f>
        <v/>
      </c>
      <c r="J23" s="12">
        <f>IF(OR(H23="",C23=""),"",IF(OR(R23="vor 2025 erreicht",AND(ISNUMBER(R23),R23&lt;DATE(2027,1,1))),"Reglement prüfen",IF(OR(F23="J",YEAR(C23)&gt;2009),"nein",IF(H23&gt;ESReg,"ja","nein"))))</f>
        <v/>
      </c>
      <c r="K23" s="12">
        <f>IF(OR(I23="",J23=""),"",IF(J23="Reglement prüfen","Referenzalter: Reglement prüfen",IF(AND(I23="ja",J23="nein"),"fällt weg: informieren",IF(AND(I23&lt;&gt;"ja",J23="ja"),"neu versichern","unverändert"))))</f>
        <v/>
      </c>
      <c r="L23" s="14">
        <f>IF(I23="","",IF(I23="ja",MAX(MinK26,MIN(G23,OGB26)-KA26),0))</f>
        <v/>
      </c>
      <c r="M23" s="14">
        <f>IF(J23="","",IF(J23="ja",MAX(MinK27,MIN(H23,OGB27)-KA27),0))</f>
        <v/>
      </c>
      <c r="N23" s="14">
        <f>IF(J23&lt;&gt;"ja","",IF(KAVariante="BVG-Minimum",KA27,IF(KAVariante="proportional zum Beschäftigungsgrad",ROUND(KA27*IF(E23="",1,E23),0),IF(KAVariante="kein Koordinationsabzug",0,IF(KAFest="",KA27,KAFest)))))</f>
        <v/>
      </c>
      <c r="O23" s="33">
        <f>IF(J23="","",IF(J23&lt;&gt;"ja",0,MAX(MinK27,MIN(H23,OGB27)-N23)))</f>
        <v/>
      </c>
      <c r="P23" s="15" t="n"/>
      <c r="Q23" s="12">
        <f>IF(A23="","",IF(P23="",IF(J23="ja","offen: Wert eintragen",""),IF(ABS(P23-O23)&lt;=Toleranz,"ok","prüfen: Abweichung")))</f>
        <v/>
      </c>
      <c r="R23" s="28">
        <f>IF(OR(C23="",D23=""),"",IF(AND(D23="F",YEAR(C23)&lt;=1960),"vor 2025 erreicht",EDATE(C23,IF(D23="M",RAM,IF(YEAR(C23)&gt;=1964,RA64,IF(YEAR(C23)=1963,RA63,IF(YEAR(C23)=1962,RA62,RA61)))))))</f>
        <v/>
      </c>
      <c r="S23" s="12">
        <f>IF(C23="","",IF(YEAR(C23)=2009,"AHV-beitragspflichtig ab 01.01.2027",IF(YEAR(C23)&gt;=2010,"noch nicht AHV-beitragspflichtig (ab 1.1. nach dem 17. Geburtstag)",IF(AND(ISNUMBER(R23),YEAR(R23)=2027),"Referenzalter 2027: Freibetrag ab Folgemonat, ALV endet Ende Monat",IF(OR(R23="vor 2025 erreicht",AND(ISNUMBER(R23),R23&lt;DATE(2027,1,1))),IF(T23="","im Referenzalter: Verzicht Freibetrag 2027 klären","im Referenzalter: Freibetrag "&amp;IF(T23="J","nicht anwenden","anwenden")),"")))))</f>
        <v/>
      </c>
      <c r="T23" s="16" t="n"/>
      <c r="U23" s="12">
        <f>IF(H23="","",IF(H23&gt;ALVMax27,"über Höchstbetrag: ALV und UVG plafoniert",""))</f>
        <v/>
      </c>
      <c r="V23" s="25">
        <f>IF(A23="","",IF(OR(LEFT(K23,5)="fällt",LEFT(K23,3)="neu",LEFT(K23,5)="Refer",LEFT(Q23,6)="prüfen",LEFT(Q23,5)="offen",LEFT(S23,3)="AHV",LEFT(S23,14)="Referenzalter ",ISNUMBER(SEARCH("klären",S23))),"prüfen","ok"))</f>
        <v/>
      </c>
    </row>
    <row r="24">
      <c r="A24" s="16" t="n"/>
      <c r="B24" s="16" t="n"/>
      <c r="C24" s="17" t="n"/>
      <c r="D24" s="16" t="n"/>
      <c r="E24" s="32" t="n"/>
      <c r="F24" s="16" t="n"/>
      <c r="G24" s="15" t="n"/>
      <c r="H24" s="15" t="n"/>
      <c r="I24" s="12">
        <f>IF(OR(G24="",C24=""),"",IF(OR(R24="vor 2025 erreicht",AND(ISNUMBER(R24),R24&lt;DATE(2026,1,1))),"Reglement prüfen",IF(OR(F24="J",YEAR(C24)&gt;2008),"nein",IF(G24&gt;ES26,"ja","nein"))))</f>
        <v/>
      </c>
      <c r="J24" s="12">
        <f>IF(OR(H24="",C24=""),"",IF(OR(R24="vor 2025 erreicht",AND(ISNUMBER(R24),R24&lt;DATE(2027,1,1))),"Reglement prüfen",IF(OR(F24="J",YEAR(C24)&gt;2009),"nein",IF(H24&gt;ESReg,"ja","nein"))))</f>
        <v/>
      </c>
      <c r="K24" s="12">
        <f>IF(OR(I24="",J24=""),"",IF(J24="Reglement prüfen","Referenzalter: Reglement prüfen",IF(AND(I24="ja",J24="nein"),"fällt weg: informieren",IF(AND(I24&lt;&gt;"ja",J24="ja"),"neu versichern","unverändert"))))</f>
        <v/>
      </c>
      <c r="L24" s="14">
        <f>IF(I24="","",IF(I24="ja",MAX(MinK26,MIN(G24,OGB26)-KA26),0))</f>
        <v/>
      </c>
      <c r="M24" s="14">
        <f>IF(J24="","",IF(J24="ja",MAX(MinK27,MIN(H24,OGB27)-KA27),0))</f>
        <v/>
      </c>
      <c r="N24" s="14">
        <f>IF(J24&lt;&gt;"ja","",IF(KAVariante="BVG-Minimum",KA27,IF(KAVariante="proportional zum Beschäftigungsgrad",ROUND(KA27*IF(E24="",1,E24),0),IF(KAVariante="kein Koordinationsabzug",0,IF(KAFest="",KA27,KAFest)))))</f>
        <v/>
      </c>
      <c r="O24" s="33">
        <f>IF(J24="","",IF(J24&lt;&gt;"ja",0,MAX(MinK27,MIN(H24,OGB27)-N24)))</f>
        <v/>
      </c>
      <c r="P24" s="15" t="n"/>
      <c r="Q24" s="12">
        <f>IF(A24="","",IF(P24="",IF(J24="ja","offen: Wert eintragen",""),IF(ABS(P24-O24)&lt;=Toleranz,"ok","prüfen: Abweichung")))</f>
        <v/>
      </c>
      <c r="R24" s="28">
        <f>IF(OR(C24="",D24=""),"",IF(AND(D24="F",YEAR(C24)&lt;=1960),"vor 2025 erreicht",EDATE(C24,IF(D24="M",RAM,IF(YEAR(C24)&gt;=1964,RA64,IF(YEAR(C24)=1963,RA63,IF(YEAR(C24)=1962,RA62,RA61)))))))</f>
        <v/>
      </c>
      <c r="S24" s="12">
        <f>IF(C24="","",IF(YEAR(C24)=2009,"AHV-beitragspflichtig ab 01.01.2027",IF(YEAR(C24)&gt;=2010,"noch nicht AHV-beitragspflichtig (ab 1.1. nach dem 17. Geburtstag)",IF(AND(ISNUMBER(R24),YEAR(R24)=2027),"Referenzalter 2027: Freibetrag ab Folgemonat, ALV endet Ende Monat",IF(OR(R24="vor 2025 erreicht",AND(ISNUMBER(R24),R24&lt;DATE(2027,1,1))),IF(T24="","im Referenzalter: Verzicht Freibetrag 2027 klären","im Referenzalter: Freibetrag "&amp;IF(T24="J","nicht anwenden","anwenden")),"")))))</f>
        <v/>
      </c>
      <c r="T24" s="16" t="n"/>
      <c r="U24" s="12">
        <f>IF(H24="","",IF(H24&gt;ALVMax27,"über Höchstbetrag: ALV und UVG plafoniert",""))</f>
        <v/>
      </c>
      <c r="V24" s="25">
        <f>IF(A24="","",IF(OR(LEFT(K24,5)="fällt",LEFT(K24,3)="neu",LEFT(K24,5)="Refer",LEFT(Q24,6)="prüfen",LEFT(Q24,5)="offen",LEFT(S24,3)="AHV",LEFT(S24,14)="Referenzalter ",ISNUMBER(SEARCH("klären",S24))),"prüfen","ok"))</f>
        <v/>
      </c>
    </row>
    <row r="25">
      <c r="A25" s="16" t="n"/>
      <c r="B25" s="16" t="n"/>
      <c r="C25" s="17" t="n"/>
      <c r="D25" s="16" t="n"/>
      <c r="E25" s="32" t="n"/>
      <c r="F25" s="16" t="n"/>
      <c r="G25" s="15" t="n"/>
      <c r="H25" s="15" t="n"/>
      <c r="I25" s="12">
        <f>IF(OR(G25="",C25=""),"",IF(OR(R25="vor 2025 erreicht",AND(ISNUMBER(R25),R25&lt;DATE(2026,1,1))),"Reglement prüfen",IF(OR(F25="J",YEAR(C25)&gt;2008),"nein",IF(G25&gt;ES26,"ja","nein"))))</f>
        <v/>
      </c>
      <c r="J25" s="12">
        <f>IF(OR(H25="",C25=""),"",IF(OR(R25="vor 2025 erreicht",AND(ISNUMBER(R25),R25&lt;DATE(2027,1,1))),"Reglement prüfen",IF(OR(F25="J",YEAR(C25)&gt;2009),"nein",IF(H25&gt;ESReg,"ja","nein"))))</f>
        <v/>
      </c>
      <c r="K25" s="12">
        <f>IF(OR(I25="",J25=""),"",IF(J25="Reglement prüfen","Referenzalter: Reglement prüfen",IF(AND(I25="ja",J25="nein"),"fällt weg: informieren",IF(AND(I25&lt;&gt;"ja",J25="ja"),"neu versichern","unverändert"))))</f>
        <v/>
      </c>
      <c r="L25" s="14">
        <f>IF(I25="","",IF(I25="ja",MAX(MinK26,MIN(G25,OGB26)-KA26),0))</f>
        <v/>
      </c>
      <c r="M25" s="14">
        <f>IF(J25="","",IF(J25="ja",MAX(MinK27,MIN(H25,OGB27)-KA27),0))</f>
        <v/>
      </c>
      <c r="N25" s="14">
        <f>IF(J25&lt;&gt;"ja","",IF(KAVariante="BVG-Minimum",KA27,IF(KAVariante="proportional zum Beschäftigungsgrad",ROUND(KA27*IF(E25="",1,E25),0),IF(KAVariante="kein Koordinationsabzug",0,IF(KAFest="",KA27,KAFest)))))</f>
        <v/>
      </c>
      <c r="O25" s="33">
        <f>IF(J25="","",IF(J25&lt;&gt;"ja",0,MAX(MinK27,MIN(H25,OGB27)-N25)))</f>
        <v/>
      </c>
      <c r="P25" s="15" t="n"/>
      <c r="Q25" s="12">
        <f>IF(A25="","",IF(P25="",IF(J25="ja","offen: Wert eintragen",""),IF(ABS(P25-O25)&lt;=Toleranz,"ok","prüfen: Abweichung")))</f>
        <v/>
      </c>
      <c r="R25" s="28">
        <f>IF(OR(C25="",D25=""),"",IF(AND(D25="F",YEAR(C25)&lt;=1960),"vor 2025 erreicht",EDATE(C25,IF(D25="M",RAM,IF(YEAR(C25)&gt;=1964,RA64,IF(YEAR(C25)=1963,RA63,IF(YEAR(C25)=1962,RA62,RA61)))))))</f>
        <v/>
      </c>
      <c r="S25" s="12">
        <f>IF(C25="","",IF(YEAR(C25)=2009,"AHV-beitragspflichtig ab 01.01.2027",IF(YEAR(C25)&gt;=2010,"noch nicht AHV-beitragspflichtig (ab 1.1. nach dem 17. Geburtstag)",IF(AND(ISNUMBER(R25),YEAR(R25)=2027),"Referenzalter 2027: Freibetrag ab Folgemonat, ALV endet Ende Monat",IF(OR(R25="vor 2025 erreicht",AND(ISNUMBER(R25),R25&lt;DATE(2027,1,1))),IF(T25="","im Referenzalter: Verzicht Freibetrag 2027 klären","im Referenzalter: Freibetrag "&amp;IF(T25="J","nicht anwenden","anwenden")),"")))))</f>
        <v/>
      </c>
      <c r="T25" s="16" t="n"/>
      <c r="U25" s="12">
        <f>IF(H25="","",IF(H25&gt;ALVMax27,"über Höchstbetrag: ALV und UVG plafoniert",""))</f>
        <v/>
      </c>
      <c r="V25" s="25">
        <f>IF(A25="","",IF(OR(LEFT(K25,5)="fällt",LEFT(K25,3)="neu",LEFT(K25,5)="Refer",LEFT(Q25,6)="prüfen",LEFT(Q25,5)="offen",LEFT(S25,3)="AHV",LEFT(S25,14)="Referenzalter ",ISNUMBER(SEARCH("klären",S25))),"prüfen","ok"))</f>
        <v/>
      </c>
    </row>
    <row r="26">
      <c r="A26" s="16" t="n"/>
      <c r="B26" s="16" t="n"/>
      <c r="C26" s="17" t="n"/>
      <c r="D26" s="16" t="n"/>
      <c r="E26" s="32" t="n"/>
      <c r="F26" s="16" t="n"/>
      <c r="G26" s="15" t="n"/>
      <c r="H26" s="15" t="n"/>
      <c r="I26" s="12">
        <f>IF(OR(G26="",C26=""),"",IF(OR(R26="vor 2025 erreicht",AND(ISNUMBER(R26),R26&lt;DATE(2026,1,1))),"Reglement prüfen",IF(OR(F26="J",YEAR(C26)&gt;2008),"nein",IF(G26&gt;ES26,"ja","nein"))))</f>
        <v/>
      </c>
      <c r="J26" s="12">
        <f>IF(OR(H26="",C26=""),"",IF(OR(R26="vor 2025 erreicht",AND(ISNUMBER(R26),R26&lt;DATE(2027,1,1))),"Reglement prüfen",IF(OR(F26="J",YEAR(C26)&gt;2009),"nein",IF(H26&gt;ESReg,"ja","nein"))))</f>
        <v/>
      </c>
      <c r="K26" s="12">
        <f>IF(OR(I26="",J26=""),"",IF(J26="Reglement prüfen","Referenzalter: Reglement prüfen",IF(AND(I26="ja",J26="nein"),"fällt weg: informieren",IF(AND(I26&lt;&gt;"ja",J26="ja"),"neu versichern","unverändert"))))</f>
        <v/>
      </c>
      <c r="L26" s="14">
        <f>IF(I26="","",IF(I26="ja",MAX(MinK26,MIN(G26,OGB26)-KA26),0))</f>
        <v/>
      </c>
      <c r="M26" s="14">
        <f>IF(J26="","",IF(J26="ja",MAX(MinK27,MIN(H26,OGB27)-KA27),0))</f>
        <v/>
      </c>
      <c r="N26" s="14">
        <f>IF(J26&lt;&gt;"ja","",IF(KAVariante="BVG-Minimum",KA27,IF(KAVariante="proportional zum Beschäftigungsgrad",ROUND(KA27*IF(E26="",1,E26),0),IF(KAVariante="kein Koordinationsabzug",0,IF(KAFest="",KA27,KAFest)))))</f>
        <v/>
      </c>
      <c r="O26" s="33">
        <f>IF(J26="","",IF(J26&lt;&gt;"ja",0,MAX(MinK27,MIN(H26,OGB27)-N26)))</f>
        <v/>
      </c>
      <c r="P26" s="15" t="n"/>
      <c r="Q26" s="12">
        <f>IF(A26="","",IF(P26="",IF(J26="ja","offen: Wert eintragen",""),IF(ABS(P26-O26)&lt;=Toleranz,"ok","prüfen: Abweichung")))</f>
        <v/>
      </c>
      <c r="R26" s="28">
        <f>IF(OR(C26="",D26=""),"",IF(AND(D26="F",YEAR(C26)&lt;=1960),"vor 2025 erreicht",EDATE(C26,IF(D26="M",RAM,IF(YEAR(C26)&gt;=1964,RA64,IF(YEAR(C26)=1963,RA63,IF(YEAR(C26)=1962,RA62,RA61)))))))</f>
        <v/>
      </c>
      <c r="S26" s="12">
        <f>IF(C26="","",IF(YEAR(C26)=2009,"AHV-beitragspflichtig ab 01.01.2027",IF(YEAR(C26)&gt;=2010,"noch nicht AHV-beitragspflichtig (ab 1.1. nach dem 17. Geburtstag)",IF(AND(ISNUMBER(R26),YEAR(R26)=2027),"Referenzalter 2027: Freibetrag ab Folgemonat, ALV endet Ende Monat",IF(OR(R26="vor 2025 erreicht",AND(ISNUMBER(R26),R26&lt;DATE(2027,1,1))),IF(T26="","im Referenzalter: Verzicht Freibetrag 2027 klären","im Referenzalter: Freibetrag "&amp;IF(T26="J","nicht anwenden","anwenden")),"")))))</f>
        <v/>
      </c>
      <c r="T26" s="16" t="n"/>
      <c r="U26" s="12">
        <f>IF(H26="","",IF(H26&gt;ALVMax27,"über Höchstbetrag: ALV und UVG plafoniert",""))</f>
        <v/>
      </c>
      <c r="V26" s="25">
        <f>IF(A26="","",IF(OR(LEFT(K26,5)="fällt",LEFT(K26,3)="neu",LEFT(K26,5)="Refer",LEFT(Q26,6)="prüfen",LEFT(Q26,5)="offen",LEFT(S26,3)="AHV",LEFT(S26,14)="Referenzalter ",ISNUMBER(SEARCH("klären",S26))),"prüfen","ok"))</f>
        <v/>
      </c>
    </row>
    <row r="27">
      <c r="A27" s="16" t="n"/>
      <c r="B27" s="16" t="n"/>
      <c r="C27" s="17" t="n"/>
      <c r="D27" s="16" t="n"/>
      <c r="E27" s="32" t="n"/>
      <c r="F27" s="16" t="n"/>
      <c r="G27" s="15" t="n"/>
      <c r="H27" s="15" t="n"/>
      <c r="I27" s="12">
        <f>IF(OR(G27="",C27=""),"",IF(OR(R27="vor 2025 erreicht",AND(ISNUMBER(R27),R27&lt;DATE(2026,1,1))),"Reglement prüfen",IF(OR(F27="J",YEAR(C27)&gt;2008),"nein",IF(G27&gt;ES26,"ja","nein"))))</f>
        <v/>
      </c>
      <c r="J27" s="12">
        <f>IF(OR(H27="",C27=""),"",IF(OR(R27="vor 2025 erreicht",AND(ISNUMBER(R27),R27&lt;DATE(2027,1,1))),"Reglement prüfen",IF(OR(F27="J",YEAR(C27)&gt;2009),"nein",IF(H27&gt;ESReg,"ja","nein"))))</f>
        <v/>
      </c>
      <c r="K27" s="12">
        <f>IF(OR(I27="",J27=""),"",IF(J27="Reglement prüfen","Referenzalter: Reglement prüfen",IF(AND(I27="ja",J27="nein"),"fällt weg: informieren",IF(AND(I27&lt;&gt;"ja",J27="ja"),"neu versichern","unverändert"))))</f>
        <v/>
      </c>
      <c r="L27" s="14">
        <f>IF(I27="","",IF(I27="ja",MAX(MinK26,MIN(G27,OGB26)-KA26),0))</f>
        <v/>
      </c>
      <c r="M27" s="14">
        <f>IF(J27="","",IF(J27="ja",MAX(MinK27,MIN(H27,OGB27)-KA27),0))</f>
        <v/>
      </c>
      <c r="N27" s="14">
        <f>IF(J27&lt;&gt;"ja","",IF(KAVariante="BVG-Minimum",KA27,IF(KAVariante="proportional zum Beschäftigungsgrad",ROUND(KA27*IF(E27="",1,E27),0),IF(KAVariante="kein Koordinationsabzug",0,IF(KAFest="",KA27,KAFest)))))</f>
        <v/>
      </c>
      <c r="O27" s="33">
        <f>IF(J27="","",IF(J27&lt;&gt;"ja",0,MAX(MinK27,MIN(H27,OGB27)-N27)))</f>
        <v/>
      </c>
      <c r="P27" s="15" t="n"/>
      <c r="Q27" s="12">
        <f>IF(A27="","",IF(P27="",IF(J27="ja","offen: Wert eintragen",""),IF(ABS(P27-O27)&lt;=Toleranz,"ok","prüfen: Abweichung")))</f>
        <v/>
      </c>
      <c r="R27" s="28">
        <f>IF(OR(C27="",D27=""),"",IF(AND(D27="F",YEAR(C27)&lt;=1960),"vor 2025 erreicht",EDATE(C27,IF(D27="M",RAM,IF(YEAR(C27)&gt;=1964,RA64,IF(YEAR(C27)=1963,RA63,IF(YEAR(C27)=1962,RA62,RA61)))))))</f>
        <v/>
      </c>
      <c r="S27" s="12">
        <f>IF(C27="","",IF(YEAR(C27)=2009,"AHV-beitragspflichtig ab 01.01.2027",IF(YEAR(C27)&gt;=2010,"noch nicht AHV-beitragspflichtig (ab 1.1. nach dem 17. Geburtstag)",IF(AND(ISNUMBER(R27),YEAR(R27)=2027),"Referenzalter 2027: Freibetrag ab Folgemonat, ALV endet Ende Monat",IF(OR(R27="vor 2025 erreicht",AND(ISNUMBER(R27),R27&lt;DATE(2027,1,1))),IF(T27="","im Referenzalter: Verzicht Freibetrag 2027 klären","im Referenzalter: Freibetrag "&amp;IF(T27="J","nicht anwenden","anwenden")),"")))))</f>
        <v/>
      </c>
      <c r="T27" s="16" t="n"/>
      <c r="U27" s="12">
        <f>IF(H27="","",IF(H27&gt;ALVMax27,"über Höchstbetrag: ALV und UVG plafoniert",""))</f>
        <v/>
      </c>
      <c r="V27" s="25">
        <f>IF(A27="","",IF(OR(LEFT(K27,5)="fällt",LEFT(K27,3)="neu",LEFT(K27,5)="Refer",LEFT(Q27,6)="prüfen",LEFT(Q27,5)="offen",LEFT(S27,3)="AHV",LEFT(S27,14)="Referenzalter ",ISNUMBER(SEARCH("klären",S27))),"prüfen","ok"))</f>
        <v/>
      </c>
    </row>
    <row r="28">
      <c r="A28" s="16" t="n"/>
      <c r="B28" s="16" t="n"/>
      <c r="C28" s="17" t="n"/>
      <c r="D28" s="16" t="n"/>
      <c r="E28" s="32" t="n"/>
      <c r="F28" s="16" t="n"/>
      <c r="G28" s="15" t="n"/>
      <c r="H28" s="15" t="n"/>
      <c r="I28" s="12">
        <f>IF(OR(G28="",C28=""),"",IF(OR(R28="vor 2025 erreicht",AND(ISNUMBER(R28),R28&lt;DATE(2026,1,1))),"Reglement prüfen",IF(OR(F28="J",YEAR(C28)&gt;2008),"nein",IF(G28&gt;ES26,"ja","nein"))))</f>
        <v/>
      </c>
      <c r="J28" s="12">
        <f>IF(OR(H28="",C28=""),"",IF(OR(R28="vor 2025 erreicht",AND(ISNUMBER(R28),R28&lt;DATE(2027,1,1))),"Reglement prüfen",IF(OR(F28="J",YEAR(C28)&gt;2009),"nein",IF(H28&gt;ESReg,"ja","nein"))))</f>
        <v/>
      </c>
      <c r="K28" s="12">
        <f>IF(OR(I28="",J28=""),"",IF(J28="Reglement prüfen","Referenzalter: Reglement prüfen",IF(AND(I28="ja",J28="nein"),"fällt weg: informieren",IF(AND(I28&lt;&gt;"ja",J28="ja"),"neu versichern","unverändert"))))</f>
        <v/>
      </c>
      <c r="L28" s="14">
        <f>IF(I28="","",IF(I28="ja",MAX(MinK26,MIN(G28,OGB26)-KA26),0))</f>
        <v/>
      </c>
      <c r="M28" s="14">
        <f>IF(J28="","",IF(J28="ja",MAX(MinK27,MIN(H28,OGB27)-KA27),0))</f>
        <v/>
      </c>
      <c r="N28" s="14">
        <f>IF(J28&lt;&gt;"ja","",IF(KAVariante="BVG-Minimum",KA27,IF(KAVariante="proportional zum Beschäftigungsgrad",ROUND(KA27*IF(E28="",1,E28),0),IF(KAVariante="kein Koordinationsabzug",0,IF(KAFest="",KA27,KAFest)))))</f>
        <v/>
      </c>
      <c r="O28" s="33">
        <f>IF(J28="","",IF(J28&lt;&gt;"ja",0,MAX(MinK27,MIN(H28,OGB27)-N28)))</f>
        <v/>
      </c>
      <c r="P28" s="15" t="n"/>
      <c r="Q28" s="12">
        <f>IF(A28="","",IF(P28="",IF(J28="ja","offen: Wert eintragen",""),IF(ABS(P28-O28)&lt;=Toleranz,"ok","prüfen: Abweichung")))</f>
        <v/>
      </c>
      <c r="R28" s="28">
        <f>IF(OR(C28="",D28=""),"",IF(AND(D28="F",YEAR(C28)&lt;=1960),"vor 2025 erreicht",EDATE(C28,IF(D28="M",RAM,IF(YEAR(C28)&gt;=1964,RA64,IF(YEAR(C28)=1963,RA63,IF(YEAR(C28)=1962,RA62,RA61)))))))</f>
        <v/>
      </c>
      <c r="S28" s="12">
        <f>IF(C28="","",IF(YEAR(C28)=2009,"AHV-beitragspflichtig ab 01.01.2027",IF(YEAR(C28)&gt;=2010,"noch nicht AHV-beitragspflichtig (ab 1.1. nach dem 17. Geburtstag)",IF(AND(ISNUMBER(R28),YEAR(R28)=2027),"Referenzalter 2027: Freibetrag ab Folgemonat, ALV endet Ende Monat",IF(OR(R28="vor 2025 erreicht",AND(ISNUMBER(R28),R28&lt;DATE(2027,1,1))),IF(T28="","im Referenzalter: Verzicht Freibetrag 2027 klären","im Referenzalter: Freibetrag "&amp;IF(T28="J","nicht anwenden","anwenden")),"")))))</f>
        <v/>
      </c>
      <c r="T28" s="16" t="n"/>
      <c r="U28" s="12">
        <f>IF(H28="","",IF(H28&gt;ALVMax27,"über Höchstbetrag: ALV und UVG plafoniert",""))</f>
        <v/>
      </c>
      <c r="V28" s="25">
        <f>IF(A28="","",IF(OR(LEFT(K28,5)="fällt",LEFT(K28,3)="neu",LEFT(K28,5)="Refer",LEFT(Q28,6)="prüfen",LEFT(Q28,5)="offen",LEFT(S28,3)="AHV",LEFT(S28,14)="Referenzalter ",ISNUMBER(SEARCH("klären",S28))),"prüfen","ok"))</f>
        <v/>
      </c>
    </row>
    <row r="29">
      <c r="A29" s="16" t="n"/>
      <c r="B29" s="16" t="n"/>
      <c r="C29" s="17" t="n"/>
      <c r="D29" s="16" t="n"/>
      <c r="E29" s="32" t="n"/>
      <c r="F29" s="16" t="n"/>
      <c r="G29" s="15" t="n"/>
      <c r="H29" s="15" t="n"/>
      <c r="I29" s="12">
        <f>IF(OR(G29="",C29=""),"",IF(OR(R29="vor 2025 erreicht",AND(ISNUMBER(R29),R29&lt;DATE(2026,1,1))),"Reglement prüfen",IF(OR(F29="J",YEAR(C29)&gt;2008),"nein",IF(G29&gt;ES26,"ja","nein"))))</f>
        <v/>
      </c>
      <c r="J29" s="12">
        <f>IF(OR(H29="",C29=""),"",IF(OR(R29="vor 2025 erreicht",AND(ISNUMBER(R29),R29&lt;DATE(2027,1,1))),"Reglement prüfen",IF(OR(F29="J",YEAR(C29)&gt;2009),"nein",IF(H29&gt;ESReg,"ja","nein"))))</f>
        <v/>
      </c>
      <c r="K29" s="12">
        <f>IF(OR(I29="",J29=""),"",IF(J29="Reglement prüfen","Referenzalter: Reglement prüfen",IF(AND(I29="ja",J29="nein"),"fällt weg: informieren",IF(AND(I29&lt;&gt;"ja",J29="ja"),"neu versichern","unverändert"))))</f>
        <v/>
      </c>
      <c r="L29" s="14">
        <f>IF(I29="","",IF(I29="ja",MAX(MinK26,MIN(G29,OGB26)-KA26),0))</f>
        <v/>
      </c>
      <c r="M29" s="14">
        <f>IF(J29="","",IF(J29="ja",MAX(MinK27,MIN(H29,OGB27)-KA27),0))</f>
        <v/>
      </c>
      <c r="N29" s="14">
        <f>IF(J29&lt;&gt;"ja","",IF(KAVariante="BVG-Minimum",KA27,IF(KAVariante="proportional zum Beschäftigungsgrad",ROUND(KA27*IF(E29="",1,E29),0),IF(KAVariante="kein Koordinationsabzug",0,IF(KAFest="",KA27,KAFest)))))</f>
        <v/>
      </c>
      <c r="O29" s="33">
        <f>IF(J29="","",IF(J29&lt;&gt;"ja",0,MAX(MinK27,MIN(H29,OGB27)-N29)))</f>
        <v/>
      </c>
      <c r="P29" s="15" t="n"/>
      <c r="Q29" s="12">
        <f>IF(A29="","",IF(P29="",IF(J29="ja","offen: Wert eintragen",""),IF(ABS(P29-O29)&lt;=Toleranz,"ok","prüfen: Abweichung")))</f>
        <v/>
      </c>
      <c r="R29" s="28">
        <f>IF(OR(C29="",D29=""),"",IF(AND(D29="F",YEAR(C29)&lt;=1960),"vor 2025 erreicht",EDATE(C29,IF(D29="M",RAM,IF(YEAR(C29)&gt;=1964,RA64,IF(YEAR(C29)=1963,RA63,IF(YEAR(C29)=1962,RA62,RA61)))))))</f>
        <v/>
      </c>
      <c r="S29" s="12">
        <f>IF(C29="","",IF(YEAR(C29)=2009,"AHV-beitragspflichtig ab 01.01.2027",IF(YEAR(C29)&gt;=2010,"noch nicht AHV-beitragspflichtig (ab 1.1. nach dem 17. Geburtstag)",IF(AND(ISNUMBER(R29),YEAR(R29)=2027),"Referenzalter 2027: Freibetrag ab Folgemonat, ALV endet Ende Monat",IF(OR(R29="vor 2025 erreicht",AND(ISNUMBER(R29),R29&lt;DATE(2027,1,1))),IF(T29="","im Referenzalter: Verzicht Freibetrag 2027 klären","im Referenzalter: Freibetrag "&amp;IF(T29="J","nicht anwenden","anwenden")),"")))))</f>
        <v/>
      </c>
      <c r="T29" s="16" t="n"/>
      <c r="U29" s="12">
        <f>IF(H29="","",IF(H29&gt;ALVMax27,"über Höchstbetrag: ALV und UVG plafoniert",""))</f>
        <v/>
      </c>
      <c r="V29" s="25">
        <f>IF(A29="","",IF(OR(LEFT(K29,5)="fällt",LEFT(K29,3)="neu",LEFT(K29,5)="Refer",LEFT(Q29,6)="prüfen",LEFT(Q29,5)="offen",LEFT(S29,3)="AHV",LEFT(S29,14)="Referenzalter ",ISNUMBER(SEARCH("klären",S29))),"prüfen","ok"))</f>
        <v/>
      </c>
    </row>
    <row r="30">
      <c r="A30" s="16" t="n"/>
      <c r="B30" s="16" t="n"/>
      <c r="C30" s="17" t="n"/>
      <c r="D30" s="16" t="n"/>
      <c r="E30" s="32" t="n"/>
      <c r="F30" s="16" t="n"/>
      <c r="G30" s="15" t="n"/>
      <c r="H30" s="15" t="n"/>
      <c r="I30" s="12">
        <f>IF(OR(G30="",C30=""),"",IF(OR(R30="vor 2025 erreicht",AND(ISNUMBER(R30),R30&lt;DATE(2026,1,1))),"Reglement prüfen",IF(OR(F30="J",YEAR(C30)&gt;2008),"nein",IF(G30&gt;ES26,"ja","nein"))))</f>
        <v/>
      </c>
      <c r="J30" s="12">
        <f>IF(OR(H30="",C30=""),"",IF(OR(R30="vor 2025 erreicht",AND(ISNUMBER(R30),R30&lt;DATE(2027,1,1))),"Reglement prüfen",IF(OR(F30="J",YEAR(C30)&gt;2009),"nein",IF(H30&gt;ESReg,"ja","nein"))))</f>
        <v/>
      </c>
      <c r="K30" s="12">
        <f>IF(OR(I30="",J30=""),"",IF(J30="Reglement prüfen","Referenzalter: Reglement prüfen",IF(AND(I30="ja",J30="nein"),"fällt weg: informieren",IF(AND(I30&lt;&gt;"ja",J30="ja"),"neu versichern","unverändert"))))</f>
        <v/>
      </c>
      <c r="L30" s="14">
        <f>IF(I30="","",IF(I30="ja",MAX(MinK26,MIN(G30,OGB26)-KA26),0))</f>
        <v/>
      </c>
      <c r="M30" s="14">
        <f>IF(J30="","",IF(J30="ja",MAX(MinK27,MIN(H30,OGB27)-KA27),0))</f>
        <v/>
      </c>
      <c r="N30" s="14">
        <f>IF(J30&lt;&gt;"ja","",IF(KAVariante="BVG-Minimum",KA27,IF(KAVariante="proportional zum Beschäftigungsgrad",ROUND(KA27*IF(E30="",1,E30),0),IF(KAVariante="kein Koordinationsabzug",0,IF(KAFest="",KA27,KAFest)))))</f>
        <v/>
      </c>
      <c r="O30" s="33">
        <f>IF(J30="","",IF(J30&lt;&gt;"ja",0,MAX(MinK27,MIN(H30,OGB27)-N30)))</f>
        <v/>
      </c>
      <c r="P30" s="15" t="n"/>
      <c r="Q30" s="12">
        <f>IF(A30="","",IF(P30="",IF(J30="ja","offen: Wert eintragen",""),IF(ABS(P30-O30)&lt;=Toleranz,"ok","prüfen: Abweichung")))</f>
        <v/>
      </c>
      <c r="R30" s="28">
        <f>IF(OR(C30="",D30=""),"",IF(AND(D30="F",YEAR(C30)&lt;=1960),"vor 2025 erreicht",EDATE(C30,IF(D30="M",RAM,IF(YEAR(C30)&gt;=1964,RA64,IF(YEAR(C30)=1963,RA63,IF(YEAR(C30)=1962,RA62,RA61)))))))</f>
        <v/>
      </c>
      <c r="S30" s="12">
        <f>IF(C30="","",IF(YEAR(C30)=2009,"AHV-beitragspflichtig ab 01.01.2027",IF(YEAR(C30)&gt;=2010,"noch nicht AHV-beitragspflichtig (ab 1.1. nach dem 17. Geburtstag)",IF(AND(ISNUMBER(R30),YEAR(R30)=2027),"Referenzalter 2027: Freibetrag ab Folgemonat, ALV endet Ende Monat",IF(OR(R30="vor 2025 erreicht",AND(ISNUMBER(R30),R30&lt;DATE(2027,1,1))),IF(T30="","im Referenzalter: Verzicht Freibetrag 2027 klären","im Referenzalter: Freibetrag "&amp;IF(T30="J","nicht anwenden","anwenden")),"")))))</f>
        <v/>
      </c>
      <c r="T30" s="16" t="n"/>
      <c r="U30" s="12">
        <f>IF(H30="","",IF(H30&gt;ALVMax27,"über Höchstbetrag: ALV und UVG plafoniert",""))</f>
        <v/>
      </c>
      <c r="V30" s="25">
        <f>IF(A30="","",IF(OR(LEFT(K30,5)="fällt",LEFT(K30,3)="neu",LEFT(K30,5)="Refer",LEFT(Q30,6)="prüfen",LEFT(Q30,5)="offen",LEFT(S30,3)="AHV",LEFT(S30,14)="Referenzalter ",ISNUMBER(SEARCH("klären",S30))),"prüfen","ok"))</f>
        <v/>
      </c>
    </row>
    <row r="31">
      <c r="A31" s="16" t="n"/>
      <c r="B31" s="16" t="n"/>
      <c r="C31" s="17" t="n"/>
      <c r="D31" s="16" t="n"/>
      <c r="E31" s="32" t="n"/>
      <c r="F31" s="16" t="n"/>
      <c r="G31" s="15" t="n"/>
      <c r="H31" s="15" t="n"/>
      <c r="I31" s="12">
        <f>IF(OR(G31="",C31=""),"",IF(OR(R31="vor 2025 erreicht",AND(ISNUMBER(R31),R31&lt;DATE(2026,1,1))),"Reglement prüfen",IF(OR(F31="J",YEAR(C31)&gt;2008),"nein",IF(G31&gt;ES26,"ja","nein"))))</f>
        <v/>
      </c>
      <c r="J31" s="12">
        <f>IF(OR(H31="",C31=""),"",IF(OR(R31="vor 2025 erreicht",AND(ISNUMBER(R31),R31&lt;DATE(2027,1,1))),"Reglement prüfen",IF(OR(F31="J",YEAR(C31)&gt;2009),"nein",IF(H31&gt;ESReg,"ja","nein"))))</f>
        <v/>
      </c>
      <c r="K31" s="12">
        <f>IF(OR(I31="",J31=""),"",IF(J31="Reglement prüfen","Referenzalter: Reglement prüfen",IF(AND(I31="ja",J31="nein"),"fällt weg: informieren",IF(AND(I31&lt;&gt;"ja",J31="ja"),"neu versichern","unverändert"))))</f>
        <v/>
      </c>
      <c r="L31" s="14">
        <f>IF(I31="","",IF(I31="ja",MAX(MinK26,MIN(G31,OGB26)-KA26),0))</f>
        <v/>
      </c>
      <c r="M31" s="14">
        <f>IF(J31="","",IF(J31="ja",MAX(MinK27,MIN(H31,OGB27)-KA27),0))</f>
        <v/>
      </c>
      <c r="N31" s="14">
        <f>IF(J31&lt;&gt;"ja","",IF(KAVariante="BVG-Minimum",KA27,IF(KAVariante="proportional zum Beschäftigungsgrad",ROUND(KA27*IF(E31="",1,E31),0),IF(KAVariante="kein Koordinationsabzug",0,IF(KAFest="",KA27,KAFest)))))</f>
        <v/>
      </c>
      <c r="O31" s="33">
        <f>IF(J31="","",IF(J31&lt;&gt;"ja",0,MAX(MinK27,MIN(H31,OGB27)-N31)))</f>
        <v/>
      </c>
      <c r="P31" s="15" t="n"/>
      <c r="Q31" s="12">
        <f>IF(A31="","",IF(P31="",IF(J31="ja","offen: Wert eintragen",""),IF(ABS(P31-O31)&lt;=Toleranz,"ok","prüfen: Abweichung")))</f>
        <v/>
      </c>
      <c r="R31" s="28">
        <f>IF(OR(C31="",D31=""),"",IF(AND(D31="F",YEAR(C31)&lt;=1960),"vor 2025 erreicht",EDATE(C31,IF(D31="M",RAM,IF(YEAR(C31)&gt;=1964,RA64,IF(YEAR(C31)=1963,RA63,IF(YEAR(C31)=1962,RA62,RA61)))))))</f>
        <v/>
      </c>
      <c r="S31" s="12">
        <f>IF(C31="","",IF(YEAR(C31)=2009,"AHV-beitragspflichtig ab 01.01.2027",IF(YEAR(C31)&gt;=2010,"noch nicht AHV-beitragspflichtig (ab 1.1. nach dem 17. Geburtstag)",IF(AND(ISNUMBER(R31),YEAR(R31)=2027),"Referenzalter 2027: Freibetrag ab Folgemonat, ALV endet Ende Monat",IF(OR(R31="vor 2025 erreicht",AND(ISNUMBER(R31),R31&lt;DATE(2027,1,1))),IF(T31="","im Referenzalter: Verzicht Freibetrag 2027 klären","im Referenzalter: Freibetrag "&amp;IF(T31="J","nicht anwenden","anwenden")),"")))))</f>
        <v/>
      </c>
      <c r="T31" s="16" t="n"/>
      <c r="U31" s="12">
        <f>IF(H31="","",IF(H31&gt;ALVMax27,"über Höchstbetrag: ALV und UVG plafoniert",""))</f>
        <v/>
      </c>
      <c r="V31" s="25">
        <f>IF(A31="","",IF(OR(LEFT(K31,5)="fällt",LEFT(K31,3)="neu",LEFT(K31,5)="Refer",LEFT(Q31,6)="prüfen",LEFT(Q31,5)="offen",LEFT(S31,3)="AHV",LEFT(S31,14)="Referenzalter ",ISNUMBER(SEARCH("klären",S31))),"prüfen","ok"))</f>
        <v/>
      </c>
    </row>
    <row r="32">
      <c r="A32" s="16" t="n"/>
      <c r="B32" s="16" t="n"/>
      <c r="C32" s="17" t="n"/>
      <c r="D32" s="16" t="n"/>
      <c r="E32" s="32" t="n"/>
      <c r="F32" s="16" t="n"/>
      <c r="G32" s="15" t="n"/>
      <c r="H32" s="15" t="n"/>
      <c r="I32" s="12">
        <f>IF(OR(G32="",C32=""),"",IF(OR(R32="vor 2025 erreicht",AND(ISNUMBER(R32),R32&lt;DATE(2026,1,1))),"Reglement prüfen",IF(OR(F32="J",YEAR(C32)&gt;2008),"nein",IF(G32&gt;ES26,"ja","nein"))))</f>
        <v/>
      </c>
      <c r="J32" s="12">
        <f>IF(OR(H32="",C32=""),"",IF(OR(R32="vor 2025 erreicht",AND(ISNUMBER(R32),R32&lt;DATE(2027,1,1))),"Reglement prüfen",IF(OR(F32="J",YEAR(C32)&gt;2009),"nein",IF(H32&gt;ESReg,"ja","nein"))))</f>
        <v/>
      </c>
      <c r="K32" s="12">
        <f>IF(OR(I32="",J32=""),"",IF(J32="Reglement prüfen","Referenzalter: Reglement prüfen",IF(AND(I32="ja",J32="nein"),"fällt weg: informieren",IF(AND(I32&lt;&gt;"ja",J32="ja"),"neu versichern","unverändert"))))</f>
        <v/>
      </c>
      <c r="L32" s="14">
        <f>IF(I32="","",IF(I32="ja",MAX(MinK26,MIN(G32,OGB26)-KA26),0))</f>
        <v/>
      </c>
      <c r="M32" s="14">
        <f>IF(J32="","",IF(J32="ja",MAX(MinK27,MIN(H32,OGB27)-KA27),0))</f>
        <v/>
      </c>
      <c r="N32" s="14">
        <f>IF(J32&lt;&gt;"ja","",IF(KAVariante="BVG-Minimum",KA27,IF(KAVariante="proportional zum Beschäftigungsgrad",ROUND(KA27*IF(E32="",1,E32),0),IF(KAVariante="kein Koordinationsabzug",0,IF(KAFest="",KA27,KAFest)))))</f>
        <v/>
      </c>
      <c r="O32" s="33">
        <f>IF(J32="","",IF(J32&lt;&gt;"ja",0,MAX(MinK27,MIN(H32,OGB27)-N32)))</f>
        <v/>
      </c>
      <c r="P32" s="15" t="n"/>
      <c r="Q32" s="12">
        <f>IF(A32="","",IF(P32="",IF(J32="ja","offen: Wert eintragen",""),IF(ABS(P32-O32)&lt;=Toleranz,"ok","prüfen: Abweichung")))</f>
        <v/>
      </c>
      <c r="R32" s="28">
        <f>IF(OR(C32="",D32=""),"",IF(AND(D32="F",YEAR(C32)&lt;=1960),"vor 2025 erreicht",EDATE(C32,IF(D32="M",RAM,IF(YEAR(C32)&gt;=1964,RA64,IF(YEAR(C32)=1963,RA63,IF(YEAR(C32)=1962,RA62,RA61)))))))</f>
        <v/>
      </c>
      <c r="S32" s="12">
        <f>IF(C32="","",IF(YEAR(C32)=2009,"AHV-beitragspflichtig ab 01.01.2027",IF(YEAR(C32)&gt;=2010,"noch nicht AHV-beitragspflichtig (ab 1.1. nach dem 17. Geburtstag)",IF(AND(ISNUMBER(R32),YEAR(R32)=2027),"Referenzalter 2027: Freibetrag ab Folgemonat, ALV endet Ende Monat",IF(OR(R32="vor 2025 erreicht",AND(ISNUMBER(R32),R32&lt;DATE(2027,1,1))),IF(T32="","im Referenzalter: Verzicht Freibetrag 2027 klären","im Referenzalter: Freibetrag "&amp;IF(T32="J","nicht anwenden","anwenden")),"")))))</f>
        <v/>
      </c>
      <c r="T32" s="16" t="n"/>
      <c r="U32" s="12">
        <f>IF(H32="","",IF(H32&gt;ALVMax27,"über Höchstbetrag: ALV und UVG plafoniert",""))</f>
        <v/>
      </c>
      <c r="V32" s="25">
        <f>IF(A32="","",IF(OR(LEFT(K32,5)="fällt",LEFT(K32,3)="neu",LEFT(K32,5)="Refer",LEFT(Q32,6)="prüfen",LEFT(Q32,5)="offen",LEFT(S32,3)="AHV",LEFT(S32,14)="Referenzalter ",ISNUMBER(SEARCH("klären",S32))),"prüfen","ok"))</f>
        <v/>
      </c>
    </row>
    <row r="33">
      <c r="A33" s="16" t="n"/>
      <c r="B33" s="16" t="n"/>
      <c r="C33" s="17" t="n"/>
      <c r="D33" s="16" t="n"/>
      <c r="E33" s="32" t="n"/>
      <c r="F33" s="16" t="n"/>
      <c r="G33" s="15" t="n"/>
      <c r="H33" s="15" t="n"/>
      <c r="I33" s="12">
        <f>IF(OR(G33="",C33=""),"",IF(OR(R33="vor 2025 erreicht",AND(ISNUMBER(R33),R33&lt;DATE(2026,1,1))),"Reglement prüfen",IF(OR(F33="J",YEAR(C33)&gt;2008),"nein",IF(G33&gt;ES26,"ja","nein"))))</f>
        <v/>
      </c>
      <c r="J33" s="12">
        <f>IF(OR(H33="",C33=""),"",IF(OR(R33="vor 2025 erreicht",AND(ISNUMBER(R33),R33&lt;DATE(2027,1,1))),"Reglement prüfen",IF(OR(F33="J",YEAR(C33)&gt;2009),"nein",IF(H33&gt;ESReg,"ja","nein"))))</f>
        <v/>
      </c>
      <c r="K33" s="12">
        <f>IF(OR(I33="",J33=""),"",IF(J33="Reglement prüfen","Referenzalter: Reglement prüfen",IF(AND(I33="ja",J33="nein"),"fällt weg: informieren",IF(AND(I33&lt;&gt;"ja",J33="ja"),"neu versichern","unverändert"))))</f>
        <v/>
      </c>
      <c r="L33" s="14">
        <f>IF(I33="","",IF(I33="ja",MAX(MinK26,MIN(G33,OGB26)-KA26),0))</f>
        <v/>
      </c>
      <c r="M33" s="14">
        <f>IF(J33="","",IF(J33="ja",MAX(MinK27,MIN(H33,OGB27)-KA27),0))</f>
        <v/>
      </c>
      <c r="N33" s="14">
        <f>IF(J33&lt;&gt;"ja","",IF(KAVariante="BVG-Minimum",KA27,IF(KAVariante="proportional zum Beschäftigungsgrad",ROUND(KA27*IF(E33="",1,E33),0),IF(KAVariante="kein Koordinationsabzug",0,IF(KAFest="",KA27,KAFest)))))</f>
        <v/>
      </c>
      <c r="O33" s="33">
        <f>IF(J33="","",IF(J33&lt;&gt;"ja",0,MAX(MinK27,MIN(H33,OGB27)-N33)))</f>
        <v/>
      </c>
      <c r="P33" s="15" t="n"/>
      <c r="Q33" s="12">
        <f>IF(A33="","",IF(P33="",IF(J33="ja","offen: Wert eintragen",""),IF(ABS(P33-O33)&lt;=Toleranz,"ok","prüfen: Abweichung")))</f>
        <v/>
      </c>
      <c r="R33" s="28">
        <f>IF(OR(C33="",D33=""),"",IF(AND(D33="F",YEAR(C33)&lt;=1960),"vor 2025 erreicht",EDATE(C33,IF(D33="M",RAM,IF(YEAR(C33)&gt;=1964,RA64,IF(YEAR(C33)=1963,RA63,IF(YEAR(C33)=1962,RA62,RA61)))))))</f>
        <v/>
      </c>
      <c r="S33" s="12">
        <f>IF(C33="","",IF(YEAR(C33)=2009,"AHV-beitragspflichtig ab 01.01.2027",IF(YEAR(C33)&gt;=2010,"noch nicht AHV-beitragspflichtig (ab 1.1. nach dem 17. Geburtstag)",IF(AND(ISNUMBER(R33),YEAR(R33)=2027),"Referenzalter 2027: Freibetrag ab Folgemonat, ALV endet Ende Monat",IF(OR(R33="vor 2025 erreicht",AND(ISNUMBER(R33),R33&lt;DATE(2027,1,1))),IF(T33="","im Referenzalter: Verzicht Freibetrag 2027 klären","im Referenzalter: Freibetrag "&amp;IF(T33="J","nicht anwenden","anwenden")),"")))))</f>
        <v/>
      </c>
      <c r="T33" s="16" t="n"/>
      <c r="U33" s="12">
        <f>IF(H33="","",IF(H33&gt;ALVMax27,"über Höchstbetrag: ALV und UVG plafoniert",""))</f>
        <v/>
      </c>
      <c r="V33" s="25">
        <f>IF(A33="","",IF(OR(LEFT(K33,5)="fällt",LEFT(K33,3)="neu",LEFT(K33,5)="Refer",LEFT(Q33,6)="prüfen",LEFT(Q33,5)="offen",LEFT(S33,3)="AHV",LEFT(S33,14)="Referenzalter ",ISNUMBER(SEARCH("klären",S33))),"prüfen","ok"))</f>
        <v/>
      </c>
    </row>
    <row r="34">
      <c r="A34" s="16" t="n"/>
      <c r="B34" s="16" t="n"/>
      <c r="C34" s="17" t="n"/>
      <c r="D34" s="16" t="n"/>
      <c r="E34" s="32" t="n"/>
      <c r="F34" s="16" t="n"/>
      <c r="G34" s="15" t="n"/>
      <c r="H34" s="15" t="n"/>
      <c r="I34" s="12">
        <f>IF(OR(G34="",C34=""),"",IF(OR(R34="vor 2025 erreicht",AND(ISNUMBER(R34),R34&lt;DATE(2026,1,1))),"Reglement prüfen",IF(OR(F34="J",YEAR(C34)&gt;2008),"nein",IF(G34&gt;ES26,"ja","nein"))))</f>
        <v/>
      </c>
      <c r="J34" s="12">
        <f>IF(OR(H34="",C34=""),"",IF(OR(R34="vor 2025 erreicht",AND(ISNUMBER(R34),R34&lt;DATE(2027,1,1))),"Reglement prüfen",IF(OR(F34="J",YEAR(C34)&gt;2009),"nein",IF(H34&gt;ESReg,"ja","nein"))))</f>
        <v/>
      </c>
      <c r="K34" s="12">
        <f>IF(OR(I34="",J34=""),"",IF(J34="Reglement prüfen","Referenzalter: Reglement prüfen",IF(AND(I34="ja",J34="nein"),"fällt weg: informieren",IF(AND(I34&lt;&gt;"ja",J34="ja"),"neu versichern","unverändert"))))</f>
        <v/>
      </c>
      <c r="L34" s="14">
        <f>IF(I34="","",IF(I34="ja",MAX(MinK26,MIN(G34,OGB26)-KA26),0))</f>
        <v/>
      </c>
      <c r="M34" s="14">
        <f>IF(J34="","",IF(J34="ja",MAX(MinK27,MIN(H34,OGB27)-KA27),0))</f>
        <v/>
      </c>
      <c r="N34" s="14">
        <f>IF(J34&lt;&gt;"ja","",IF(KAVariante="BVG-Minimum",KA27,IF(KAVariante="proportional zum Beschäftigungsgrad",ROUND(KA27*IF(E34="",1,E34),0),IF(KAVariante="kein Koordinationsabzug",0,IF(KAFest="",KA27,KAFest)))))</f>
        <v/>
      </c>
      <c r="O34" s="33">
        <f>IF(J34="","",IF(J34&lt;&gt;"ja",0,MAX(MinK27,MIN(H34,OGB27)-N34)))</f>
        <v/>
      </c>
      <c r="P34" s="15" t="n"/>
      <c r="Q34" s="12">
        <f>IF(A34="","",IF(P34="",IF(J34="ja","offen: Wert eintragen",""),IF(ABS(P34-O34)&lt;=Toleranz,"ok","prüfen: Abweichung")))</f>
        <v/>
      </c>
      <c r="R34" s="28">
        <f>IF(OR(C34="",D34=""),"",IF(AND(D34="F",YEAR(C34)&lt;=1960),"vor 2025 erreicht",EDATE(C34,IF(D34="M",RAM,IF(YEAR(C34)&gt;=1964,RA64,IF(YEAR(C34)=1963,RA63,IF(YEAR(C34)=1962,RA62,RA61)))))))</f>
        <v/>
      </c>
      <c r="S34" s="12">
        <f>IF(C34="","",IF(YEAR(C34)=2009,"AHV-beitragspflichtig ab 01.01.2027",IF(YEAR(C34)&gt;=2010,"noch nicht AHV-beitragspflichtig (ab 1.1. nach dem 17. Geburtstag)",IF(AND(ISNUMBER(R34),YEAR(R34)=2027),"Referenzalter 2027: Freibetrag ab Folgemonat, ALV endet Ende Monat",IF(OR(R34="vor 2025 erreicht",AND(ISNUMBER(R34),R34&lt;DATE(2027,1,1))),IF(T34="","im Referenzalter: Verzicht Freibetrag 2027 klären","im Referenzalter: Freibetrag "&amp;IF(T34="J","nicht anwenden","anwenden")),"")))))</f>
        <v/>
      </c>
      <c r="T34" s="16" t="n"/>
      <c r="U34" s="12">
        <f>IF(H34="","",IF(H34&gt;ALVMax27,"über Höchstbetrag: ALV und UVG plafoniert",""))</f>
        <v/>
      </c>
      <c r="V34" s="25">
        <f>IF(A34="","",IF(OR(LEFT(K34,5)="fällt",LEFT(K34,3)="neu",LEFT(K34,5)="Refer",LEFT(Q34,6)="prüfen",LEFT(Q34,5)="offen",LEFT(S34,3)="AHV",LEFT(S34,14)="Referenzalter ",ISNUMBER(SEARCH("klären",S34))),"prüfen","ok"))</f>
        <v/>
      </c>
    </row>
    <row r="35">
      <c r="A35" s="16" t="n"/>
      <c r="B35" s="16" t="n"/>
      <c r="C35" s="17" t="n"/>
      <c r="D35" s="16" t="n"/>
      <c r="E35" s="32" t="n"/>
      <c r="F35" s="16" t="n"/>
      <c r="G35" s="15" t="n"/>
      <c r="H35" s="15" t="n"/>
      <c r="I35" s="12">
        <f>IF(OR(G35="",C35=""),"",IF(OR(R35="vor 2025 erreicht",AND(ISNUMBER(R35),R35&lt;DATE(2026,1,1))),"Reglement prüfen",IF(OR(F35="J",YEAR(C35)&gt;2008),"nein",IF(G35&gt;ES26,"ja","nein"))))</f>
        <v/>
      </c>
      <c r="J35" s="12">
        <f>IF(OR(H35="",C35=""),"",IF(OR(R35="vor 2025 erreicht",AND(ISNUMBER(R35),R35&lt;DATE(2027,1,1))),"Reglement prüfen",IF(OR(F35="J",YEAR(C35)&gt;2009),"nein",IF(H35&gt;ESReg,"ja","nein"))))</f>
        <v/>
      </c>
      <c r="K35" s="12">
        <f>IF(OR(I35="",J35=""),"",IF(J35="Reglement prüfen","Referenzalter: Reglement prüfen",IF(AND(I35="ja",J35="nein"),"fällt weg: informieren",IF(AND(I35&lt;&gt;"ja",J35="ja"),"neu versichern","unverändert"))))</f>
        <v/>
      </c>
      <c r="L35" s="14">
        <f>IF(I35="","",IF(I35="ja",MAX(MinK26,MIN(G35,OGB26)-KA26),0))</f>
        <v/>
      </c>
      <c r="M35" s="14">
        <f>IF(J35="","",IF(J35="ja",MAX(MinK27,MIN(H35,OGB27)-KA27),0))</f>
        <v/>
      </c>
      <c r="N35" s="14">
        <f>IF(J35&lt;&gt;"ja","",IF(KAVariante="BVG-Minimum",KA27,IF(KAVariante="proportional zum Beschäftigungsgrad",ROUND(KA27*IF(E35="",1,E35),0),IF(KAVariante="kein Koordinationsabzug",0,IF(KAFest="",KA27,KAFest)))))</f>
        <v/>
      </c>
      <c r="O35" s="33">
        <f>IF(J35="","",IF(J35&lt;&gt;"ja",0,MAX(MinK27,MIN(H35,OGB27)-N35)))</f>
        <v/>
      </c>
      <c r="P35" s="15" t="n"/>
      <c r="Q35" s="12">
        <f>IF(A35="","",IF(P35="",IF(J35="ja","offen: Wert eintragen",""),IF(ABS(P35-O35)&lt;=Toleranz,"ok","prüfen: Abweichung")))</f>
        <v/>
      </c>
      <c r="R35" s="28">
        <f>IF(OR(C35="",D35=""),"",IF(AND(D35="F",YEAR(C35)&lt;=1960),"vor 2025 erreicht",EDATE(C35,IF(D35="M",RAM,IF(YEAR(C35)&gt;=1964,RA64,IF(YEAR(C35)=1963,RA63,IF(YEAR(C35)=1962,RA62,RA61)))))))</f>
        <v/>
      </c>
      <c r="S35" s="12">
        <f>IF(C35="","",IF(YEAR(C35)=2009,"AHV-beitragspflichtig ab 01.01.2027",IF(YEAR(C35)&gt;=2010,"noch nicht AHV-beitragspflichtig (ab 1.1. nach dem 17. Geburtstag)",IF(AND(ISNUMBER(R35),YEAR(R35)=2027),"Referenzalter 2027: Freibetrag ab Folgemonat, ALV endet Ende Monat",IF(OR(R35="vor 2025 erreicht",AND(ISNUMBER(R35),R35&lt;DATE(2027,1,1))),IF(T35="","im Referenzalter: Verzicht Freibetrag 2027 klären","im Referenzalter: Freibetrag "&amp;IF(T35="J","nicht anwenden","anwenden")),"")))))</f>
        <v/>
      </c>
      <c r="T35" s="16" t="n"/>
      <c r="U35" s="12">
        <f>IF(H35="","",IF(H35&gt;ALVMax27,"über Höchstbetrag: ALV und UVG plafoniert",""))</f>
        <v/>
      </c>
      <c r="V35" s="25">
        <f>IF(A35="","",IF(OR(LEFT(K35,5)="fällt",LEFT(K35,3)="neu",LEFT(K35,5)="Refer",LEFT(Q35,6)="prüfen",LEFT(Q35,5)="offen",LEFT(S35,3)="AHV",LEFT(S35,14)="Referenzalter ",ISNUMBER(SEARCH("klären",S35))),"prüfen","ok"))</f>
        <v/>
      </c>
    </row>
    <row r="36">
      <c r="A36" s="16" t="n"/>
      <c r="B36" s="16" t="n"/>
      <c r="C36" s="17" t="n"/>
      <c r="D36" s="16" t="n"/>
      <c r="E36" s="32" t="n"/>
      <c r="F36" s="16" t="n"/>
      <c r="G36" s="15" t="n"/>
      <c r="H36" s="15" t="n"/>
      <c r="I36" s="12">
        <f>IF(OR(G36="",C36=""),"",IF(OR(R36="vor 2025 erreicht",AND(ISNUMBER(R36),R36&lt;DATE(2026,1,1))),"Reglement prüfen",IF(OR(F36="J",YEAR(C36)&gt;2008),"nein",IF(G36&gt;ES26,"ja","nein"))))</f>
        <v/>
      </c>
      <c r="J36" s="12">
        <f>IF(OR(H36="",C36=""),"",IF(OR(R36="vor 2025 erreicht",AND(ISNUMBER(R36),R36&lt;DATE(2027,1,1))),"Reglement prüfen",IF(OR(F36="J",YEAR(C36)&gt;2009),"nein",IF(H36&gt;ESReg,"ja","nein"))))</f>
        <v/>
      </c>
      <c r="K36" s="12">
        <f>IF(OR(I36="",J36=""),"",IF(J36="Reglement prüfen","Referenzalter: Reglement prüfen",IF(AND(I36="ja",J36="nein"),"fällt weg: informieren",IF(AND(I36&lt;&gt;"ja",J36="ja"),"neu versichern","unverändert"))))</f>
        <v/>
      </c>
      <c r="L36" s="14">
        <f>IF(I36="","",IF(I36="ja",MAX(MinK26,MIN(G36,OGB26)-KA26),0))</f>
        <v/>
      </c>
      <c r="M36" s="14">
        <f>IF(J36="","",IF(J36="ja",MAX(MinK27,MIN(H36,OGB27)-KA27),0))</f>
        <v/>
      </c>
      <c r="N36" s="14">
        <f>IF(J36&lt;&gt;"ja","",IF(KAVariante="BVG-Minimum",KA27,IF(KAVariante="proportional zum Beschäftigungsgrad",ROUND(KA27*IF(E36="",1,E36),0),IF(KAVariante="kein Koordinationsabzug",0,IF(KAFest="",KA27,KAFest)))))</f>
        <v/>
      </c>
      <c r="O36" s="33">
        <f>IF(J36="","",IF(J36&lt;&gt;"ja",0,MAX(MinK27,MIN(H36,OGB27)-N36)))</f>
        <v/>
      </c>
      <c r="P36" s="15" t="n"/>
      <c r="Q36" s="12">
        <f>IF(A36="","",IF(P36="",IF(J36="ja","offen: Wert eintragen",""),IF(ABS(P36-O36)&lt;=Toleranz,"ok","prüfen: Abweichung")))</f>
        <v/>
      </c>
      <c r="R36" s="28">
        <f>IF(OR(C36="",D36=""),"",IF(AND(D36="F",YEAR(C36)&lt;=1960),"vor 2025 erreicht",EDATE(C36,IF(D36="M",RAM,IF(YEAR(C36)&gt;=1964,RA64,IF(YEAR(C36)=1963,RA63,IF(YEAR(C36)=1962,RA62,RA61)))))))</f>
        <v/>
      </c>
      <c r="S36" s="12">
        <f>IF(C36="","",IF(YEAR(C36)=2009,"AHV-beitragspflichtig ab 01.01.2027",IF(YEAR(C36)&gt;=2010,"noch nicht AHV-beitragspflichtig (ab 1.1. nach dem 17. Geburtstag)",IF(AND(ISNUMBER(R36),YEAR(R36)=2027),"Referenzalter 2027: Freibetrag ab Folgemonat, ALV endet Ende Monat",IF(OR(R36="vor 2025 erreicht",AND(ISNUMBER(R36),R36&lt;DATE(2027,1,1))),IF(T36="","im Referenzalter: Verzicht Freibetrag 2027 klären","im Referenzalter: Freibetrag "&amp;IF(T36="J","nicht anwenden","anwenden")),"")))))</f>
        <v/>
      </c>
      <c r="T36" s="16" t="n"/>
      <c r="U36" s="12">
        <f>IF(H36="","",IF(H36&gt;ALVMax27,"über Höchstbetrag: ALV und UVG plafoniert",""))</f>
        <v/>
      </c>
      <c r="V36" s="25">
        <f>IF(A36="","",IF(OR(LEFT(K36,5)="fällt",LEFT(K36,3)="neu",LEFT(K36,5)="Refer",LEFT(Q36,6)="prüfen",LEFT(Q36,5)="offen",LEFT(S36,3)="AHV",LEFT(S36,14)="Referenzalter ",ISNUMBER(SEARCH("klären",S36))),"prüfen","ok"))</f>
        <v/>
      </c>
    </row>
    <row r="37">
      <c r="A37" s="16" t="n"/>
      <c r="B37" s="16" t="n"/>
      <c r="C37" s="17" t="n"/>
      <c r="D37" s="16" t="n"/>
      <c r="E37" s="32" t="n"/>
      <c r="F37" s="16" t="n"/>
      <c r="G37" s="15" t="n"/>
      <c r="H37" s="15" t="n"/>
      <c r="I37" s="12">
        <f>IF(OR(G37="",C37=""),"",IF(OR(R37="vor 2025 erreicht",AND(ISNUMBER(R37),R37&lt;DATE(2026,1,1))),"Reglement prüfen",IF(OR(F37="J",YEAR(C37)&gt;2008),"nein",IF(G37&gt;ES26,"ja","nein"))))</f>
        <v/>
      </c>
      <c r="J37" s="12">
        <f>IF(OR(H37="",C37=""),"",IF(OR(R37="vor 2025 erreicht",AND(ISNUMBER(R37),R37&lt;DATE(2027,1,1))),"Reglement prüfen",IF(OR(F37="J",YEAR(C37)&gt;2009),"nein",IF(H37&gt;ESReg,"ja","nein"))))</f>
        <v/>
      </c>
      <c r="K37" s="12">
        <f>IF(OR(I37="",J37=""),"",IF(J37="Reglement prüfen","Referenzalter: Reglement prüfen",IF(AND(I37="ja",J37="nein"),"fällt weg: informieren",IF(AND(I37&lt;&gt;"ja",J37="ja"),"neu versichern","unverändert"))))</f>
        <v/>
      </c>
      <c r="L37" s="14">
        <f>IF(I37="","",IF(I37="ja",MAX(MinK26,MIN(G37,OGB26)-KA26),0))</f>
        <v/>
      </c>
      <c r="M37" s="14">
        <f>IF(J37="","",IF(J37="ja",MAX(MinK27,MIN(H37,OGB27)-KA27),0))</f>
        <v/>
      </c>
      <c r="N37" s="14">
        <f>IF(J37&lt;&gt;"ja","",IF(KAVariante="BVG-Minimum",KA27,IF(KAVariante="proportional zum Beschäftigungsgrad",ROUND(KA27*IF(E37="",1,E37),0),IF(KAVariante="kein Koordinationsabzug",0,IF(KAFest="",KA27,KAFest)))))</f>
        <v/>
      </c>
      <c r="O37" s="33">
        <f>IF(J37="","",IF(J37&lt;&gt;"ja",0,MAX(MinK27,MIN(H37,OGB27)-N37)))</f>
        <v/>
      </c>
      <c r="P37" s="15" t="n"/>
      <c r="Q37" s="12">
        <f>IF(A37="","",IF(P37="",IF(J37="ja","offen: Wert eintragen",""),IF(ABS(P37-O37)&lt;=Toleranz,"ok","prüfen: Abweichung")))</f>
        <v/>
      </c>
      <c r="R37" s="28">
        <f>IF(OR(C37="",D37=""),"",IF(AND(D37="F",YEAR(C37)&lt;=1960),"vor 2025 erreicht",EDATE(C37,IF(D37="M",RAM,IF(YEAR(C37)&gt;=1964,RA64,IF(YEAR(C37)=1963,RA63,IF(YEAR(C37)=1962,RA62,RA61)))))))</f>
        <v/>
      </c>
      <c r="S37" s="12">
        <f>IF(C37="","",IF(YEAR(C37)=2009,"AHV-beitragspflichtig ab 01.01.2027",IF(YEAR(C37)&gt;=2010,"noch nicht AHV-beitragspflichtig (ab 1.1. nach dem 17. Geburtstag)",IF(AND(ISNUMBER(R37),YEAR(R37)=2027),"Referenzalter 2027: Freibetrag ab Folgemonat, ALV endet Ende Monat",IF(OR(R37="vor 2025 erreicht",AND(ISNUMBER(R37),R37&lt;DATE(2027,1,1))),IF(T37="","im Referenzalter: Verzicht Freibetrag 2027 klären","im Referenzalter: Freibetrag "&amp;IF(T37="J","nicht anwenden","anwenden")),"")))))</f>
        <v/>
      </c>
      <c r="T37" s="16" t="n"/>
      <c r="U37" s="12">
        <f>IF(H37="","",IF(H37&gt;ALVMax27,"über Höchstbetrag: ALV und UVG plafoniert",""))</f>
        <v/>
      </c>
      <c r="V37" s="25">
        <f>IF(A37="","",IF(OR(LEFT(K37,5)="fällt",LEFT(K37,3)="neu",LEFT(K37,5)="Refer",LEFT(Q37,6)="prüfen",LEFT(Q37,5)="offen",LEFT(S37,3)="AHV",LEFT(S37,14)="Referenzalter ",ISNUMBER(SEARCH("klären",S37))),"prüfen","ok"))</f>
        <v/>
      </c>
    </row>
    <row r="38">
      <c r="A38" s="16" t="n"/>
      <c r="B38" s="16" t="n"/>
      <c r="C38" s="17" t="n"/>
      <c r="D38" s="16" t="n"/>
      <c r="E38" s="32" t="n"/>
      <c r="F38" s="16" t="n"/>
      <c r="G38" s="15" t="n"/>
      <c r="H38" s="15" t="n"/>
      <c r="I38" s="12">
        <f>IF(OR(G38="",C38=""),"",IF(OR(R38="vor 2025 erreicht",AND(ISNUMBER(R38),R38&lt;DATE(2026,1,1))),"Reglement prüfen",IF(OR(F38="J",YEAR(C38)&gt;2008),"nein",IF(G38&gt;ES26,"ja","nein"))))</f>
        <v/>
      </c>
      <c r="J38" s="12">
        <f>IF(OR(H38="",C38=""),"",IF(OR(R38="vor 2025 erreicht",AND(ISNUMBER(R38),R38&lt;DATE(2027,1,1))),"Reglement prüfen",IF(OR(F38="J",YEAR(C38)&gt;2009),"nein",IF(H38&gt;ESReg,"ja","nein"))))</f>
        <v/>
      </c>
      <c r="K38" s="12">
        <f>IF(OR(I38="",J38=""),"",IF(J38="Reglement prüfen","Referenzalter: Reglement prüfen",IF(AND(I38="ja",J38="nein"),"fällt weg: informieren",IF(AND(I38&lt;&gt;"ja",J38="ja"),"neu versichern","unverändert"))))</f>
        <v/>
      </c>
      <c r="L38" s="14">
        <f>IF(I38="","",IF(I38="ja",MAX(MinK26,MIN(G38,OGB26)-KA26),0))</f>
        <v/>
      </c>
      <c r="M38" s="14">
        <f>IF(J38="","",IF(J38="ja",MAX(MinK27,MIN(H38,OGB27)-KA27),0))</f>
        <v/>
      </c>
      <c r="N38" s="14">
        <f>IF(J38&lt;&gt;"ja","",IF(KAVariante="BVG-Minimum",KA27,IF(KAVariante="proportional zum Beschäftigungsgrad",ROUND(KA27*IF(E38="",1,E38),0),IF(KAVariante="kein Koordinationsabzug",0,IF(KAFest="",KA27,KAFest)))))</f>
        <v/>
      </c>
      <c r="O38" s="33">
        <f>IF(J38="","",IF(J38&lt;&gt;"ja",0,MAX(MinK27,MIN(H38,OGB27)-N38)))</f>
        <v/>
      </c>
      <c r="P38" s="15" t="n"/>
      <c r="Q38" s="12">
        <f>IF(A38="","",IF(P38="",IF(J38="ja","offen: Wert eintragen",""),IF(ABS(P38-O38)&lt;=Toleranz,"ok","prüfen: Abweichung")))</f>
        <v/>
      </c>
      <c r="R38" s="28">
        <f>IF(OR(C38="",D38=""),"",IF(AND(D38="F",YEAR(C38)&lt;=1960),"vor 2025 erreicht",EDATE(C38,IF(D38="M",RAM,IF(YEAR(C38)&gt;=1964,RA64,IF(YEAR(C38)=1963,RA63,IF(YEAR(C38)=1962,RA62,RA61)))))))</f>
        <v/>
      </c>
      <c r="S38" s="12">
        <f>IF(C38="","",IF(YEAR(C38)=2009,"AHV-beitragspflichtig ab 01.01.2027",IF(YEAR(C38)&gt;=2010,"noch nicht AHV-beitragspflichtig (ab 1.1. nach dem 17. Geburtstag)",IF(AND(ISNUMBER(R38),YEAR(R38)=2027),"Referenzalter 2027: Freibetrag ab Folgemonat, ALV endet Ende Monat",IF(OR(R38="vor 2025 erreicht",AND(ISNUMBER(R38),R38&lt;DATE(2027,1,1))),IF(T38="","im Referenzalter: Verzicht Freibetrag 2027 klären","im Referenzalter: Freibetrag "&amp;IF(T38="J","nicht anwenden","anwenden")),"")))))</f>
        <v/>
      </c>
      <c r="T38" s="16" t="n"/>
      <c r="U38" s="12">
        <f>IF(H38="","",IF(H38&gt;ALVMax27,"über Höchstbetrag: ALV und UVG plafoniert",""))</f>
        <v/>
      </c>
      <c r="V38" s="25">
        <f>IF(A38="","",IF(OR(LEFT(K38,5)="fällt",LEFT(K38,3)="neu",LEFT(K38,5)="Refer",LEFT(Q38,6)="prüfen",LEFT(Q38,5)="offen",LEFT(S38,3)="AHV",LEFT(S38,14)="Referenzalter ",ISNUMBER(SEARCH("klären",S38))),"prüfen","ok"))</f>
        <v/>
      </c>
    </row>
    <row r="39">
      <c r="A39" s="16" t="n"/>
      <c r="B39" s="16" t="n"/>
      <c r="C39" s="17" t="n"/>
      <c r="D39" s="16" t="n"/>
      <c r="E39" s="32" t="n"/>
      <c r="F39" s="16" t="n"/>
      <c r="G39" s="15" t="n"/>
      <c r="H39" s="15" t="n"/>
      <c r="I39" s="12">
        <f>IF(OR(G39="",C39=""),"",IF(OR(R39="vor 2025 erreicht",AND(ISNUMBER(R39),R39&lt;DATE(2026,1,1))),"Reglement prüfen",IF(OR(F39="J",YEAR(C39)&gt;2008),"nein",IF(G39&gt;ES26,"ja","nein"))))</f>
        <v/>
      </c>
      <c r="J39" s="12">
        <f>IF(OR(H39="",C39=""),"",IF(OR(R39="vor 2025 erreicht",AND(ISNUMBER(R39),R39&lt;DATE(2027,1,1))),"Reglement prüfen",IF(OR(F39="J",YEAR(C39)&gt;2009),"nein",IF(H39&gt;ESReg,"ja","nein"))))</f>
        <v/>
      </c>
      <c r="K39" s="12">
        <f>IF(OR(I39="",J39=""),"",IF(J39="Reglement prüfen","Referenzalter: Reglement prüfen",IF(AND(I39="ja",J39="nein"),"fällt weg: informieren",IF(AND(I39&lt;&gt;"ja",J39="ja"),"neu versichern","unverändert"))))</f>
        <v/>
      </c>
      <c r="L39" s="14">
        <f>IF(I39="","",IF(I39="ja",MAX(MinK26,MIN(G39,OGB26)-KA26),0))</f>
        <v/>
      </c>
      <c r="M39" s="14">
        <f>IF(J39="","",IF(J39="ja",MAX(MinK27,MIN(H39,OGB27)-KA27),0))</f>
        <v/>
      </c>
      <c r="N39" s="14">
        <f>IF(J39&lt;&gt;"ja","",IF(KAVariante="BVG-Minimum",KA27,IF(KAVariante="proportional zum Beschäftigungsgrad",ROUND(KA27*IF(E39="",1,E39),0),IF(KAVariante="kein Koordinationsabzug",0,IF(KAFest="",KA27,KAFest)))))</f>
        <v/>
      </c>
      <c r="O39" s="33">
        <f>IF(J39="","",IF(J39&lt;&gt;"ja",0,MAX(MinK27,MIN(H39,OGB27)-N39)))</f>
        <v/>
      </c>
      <c r="P39" s="15" t="n"/>
      <c r="Q39" s="12">
        <f>IF(A39="","",IF(P39="",IF(J39="ja","offen: Wert eintragen",""),IF(ABS(P39-O39)&lt;=Toleranz,"ok","prüfen: Abweichung")))</f>
        <v/>
      </c>
      <c r="R39" s="28">
        <f>IF(OR(C39="",D39=""),"",IF(AND(D39="F",YEAR(C39)&lt;=1960),"vor 2025 erreicht",EDATE(C39,IF(D39="M",RAM,IF(YEAR(C39)&gt;=1964,RA64,IF(YEAR(C39)=1963,RA63,IF(YEAR(C39)=1962,RA62,RA61)))))))</f>
        <v/>
      </c>
      <c r="S39" s="12">
        <f>IF(C39="","",IF(YEAR(C39)=2009,"AHV-beitragspflichtig ab 01.01.2027",IF(YEAR(C39)&gt;=2010,"noch nicht AHV-beitragspflichtig (ab 1.1. nach dem 17. Geburtstag)",IF(AND(ISNUMBER(R39),YEAR(R39)=2027),"Referenzalter 2027: Freibetrag ab Folgemonat, ALV endet Ende Monat",IF(OR(R39="vor 2025 erreicht",AND(ISNUMBER(R39),R39&lt;DATE(2027,1,1))),IF(T39="","im Referenzalter: Verzicht Freibetrag 2027 klären","im Referenzalter: Freibetrag "&amp;IF(T39="J","nicht anwenden","anwenden")),"")))))</f>
        <v/>
      </c>
      <c r="T39" s="16" t="n"/>
      <c r="U39" s="12">
        <f>IF(H39="","",IF(H39&gt;ALVMax27,"über Höchstbetrag: ALV und UVG plafoniert",""))</f>
        <v/>
      </c>
      <c r="V39" s="25">
        <f>IF(A39="","",IF(OR(LEFT(K39,5)="fällt",LEFT(K39,3)="neu",LEFT(K39,5)="Refer",LEFT(Q39,6)="prüfen",LEFT(Q39,5)="offen",LEFT(S39,3)="AHV",LEFT(S39,14)="Referenzalter ",ISNUMBER(SEARCH("klären",S39))),"prüfen","ok"))</f>
        <v/>
      </c>
    </row>
    <row r="40">
      <c r="A40" s="16" t="n"/>
      <c r="B40" s="16" t="n"/>
      <c r="C40" s="17" t="n"/>
      <c r="D40" s="16" t="n"/>
      <c r="E40" s="32" t="n"/>
      <c r="F40" s="16" t="n"/>
      <c r="G40" s="15" t="n"/>
      <c r="H40" s="15" t="n"/>
      <c r="I40" s="12">
        <f>IF(OR(G40="",C40=""),"",IF(OR(R40="vor 2025 erreicht",AND(ISNUMBER(R40),R40&lt;DATE(2026,1,1))),"Reglement prüfen",IF(OR(F40="J",YEAR(C40)&gt;2008),"nein",IF(G40&gt;ES26,"ja","nein"))))</f>
        <v/>
      </c>
      <c r="J40" s="12">
        <f>IF(OR(H40="",C40=""),"",IF(OR(R40="vor 2025 erreicht",AND(ISNUMBER(R40),R40&lt;DATE(2027,1,1))),"Reglement prüfen",IF(OR(F40="J",YEAR(C40)&gt;2009),"nein",IF(H40&gt;ESReg,"ja","nein"))))</f>
        <v/>
      </c>
      <c r="K40" s="12">
        <f>IF(OR(I40="",J40=""),"",IF(J40="Reglement prüfen","Referenzalter: Reglement prüfen",IF(AND(I40="ja",J40="nein"),"fällt weg: informieren",IF(AND(I40&lt;&gt;"ja",J40="ja"),"neu versichern","unverändert"))))</f>
        <v/>
      </c>
      <c r="L40" s="14">
        <f>IF(I40="","",IF(I40="ja",MAX(MinK26,MIN(G40,OGB26)-KA26),0))</f>
        <v/>
      </c>
      <c r="M40" s="14">
        <f>IF(J40="","",IF(J40="ja",MAX(MinK27,MIN(H40,OGB27)-KA27),0))</f>
        <v/>
      </c>
      <c r="N40" s="14">
        <f>IF(J40&lt;&gt;"ja","",IF(KAVariante="BVG-Minimum",KA27,IF(KAVariante="proportional zum Beschäftigungsgrad",ROUND(KA27*IF(E40="",1,E40),0),IF(KAVariante="kein Koordinationsabzug",0,IF(KAFest="",KA27,KAFest)))))</f>
        <v/>
      </c>
      <c r="O40" s="33">
        <f>IF(J40="","",IF(J40&lt;&gt;"ja",0,MAX(MinK27,MIN(H40,OGB27)-N40)))</f>
        <v/>
      </c>
      <c r="P40" s="15" t="n"/>
      <c r="Q40" s="12">
        <f>IF(A40="","",IF(P40="",IF(J40="ja","offen: Wert eintragen",""),IF(ABS(P40-O40)&lt;=Toleranz,"ok","prüfen: Abweichung")))</f>
        <v/>
      </c>
      <c r="R40" s="28">
        <f>IF(OR(C40="",D40=""),"",IF(AND(D40="F",YEAR(C40)&lt;=1960),"vor 2025 erreicht",EDATE(C40,IF(D40="M",RAM,IF(YEAR(C40)&gt;=1964,RA64,IF(YEAR(C40)=1963,RA63,IF(YEAR(C40)=1962,RA62,RA61)))))))</f>
        <v/>
      </c>
      <c r="S40" s="12">
        <f>IF(C40="","",IF(YEAR(C40)=2009,"AHV-beitragspflichtig ab 01.01.2027",IF(YEAR(C40)&gt;=2010,"noch nicht AHV-beitragspflichtig (ab 1.1. nach dem 17. Geburtstag)",IF(AND(ISNUMBER(R40),YEAR(R40)=2027),"Referenzalter 2027: Freibetrag ab Folgemonat, ALV endet Ende Monat",IF(OR(R40="vor 2025 erreicht",AND(ISNUMBER(R40),R40&lt;DATE(2027,1,1))),IF(T40="","im Referenzalter: Verzicht Freibetrag 2027 klären","im Referenzalter: Freibetrag "&amp;IF(T40="J","nicht anwenden","anwenden")),"")))))</f>
        <v/>
      </c>
      <c r="T40" s="16" t="n"/>
      <c r="U40" s="12">
        <f>IF(H40="","",IF(H40&gt;ALVMax27,"über Höchstbetrag: ALV und UVG plafoniert",""))</f>
        <v/>
      </c>
      <c r="V40" s="25">
        <f>IF(A40="","",IF(OR(LEFT(K40,5)="fällt",LEFT(K40,3)="neu",LEFT(K40,5)="Refer",LEFT(Q40,6)="prüfen",LEFT(Q40,5)="offen",LEFT(S40,3)="AHV",LEFT(S40,14)="Referenzalter ",ISNUMBER(SEARCH("klären",S40))),"prüfen","ok"))</f>
        <v/>
      </c>
    </row>
    <row r="41">
      <c r="A41" s="16" t="n"/>
      <c r="B41" s="16" t="n"/>
      <c r="C41" s="17" t="n"/>
      <c r="D41" s="16" t="n"/>
      <c r="E41" s="32" t="n"/>
      <c r="F41" s="16" t="n"/>
      <c r="G41" s="15" t="n"/>
      <c r="H41" s="15" t="n"/>
      <c r="I41" s="12">
        <f>IF(OR(G41="",C41=""),"",IF(OR(R41="vor 2025 erreicht",AND(ISNUMBER(R41),R41&lt;DATE(2026,1,1))),"Reglement prüfen",IF(OR(F41="J",YEAR(C41)&gt;2008),"nein",IF(G41&gt;ES26,"ja","nein"))))</f>
        <v/>
      </c>
      <c r="J41" s="12">
        <f>IF(OR(H41="",C41=""),"",IF(OR(R41="vor 2025 erreicht",AND(ISNUMBER(R41),R41&lt;DATE(2027,1,1))),"Reglement prüfen",IF(OR(F41="J",YEAR(C41)&gt;2009),"nein",IF(H41&gt;ESReg,"ja","nein"))))</f>
        <v/>
      </c>
      <c r="K41" s="12">
        <f>IF(OR(I41="",J41=""),"",IF(J41="Reglement prüfen","Referenzalter: Reglement prüfen",IF(AND(I41="ja",J41="nein"),"fällt weg: informieren",IF(AND(I41&lt;&gt;"ja",J41="ja"),"neu versichern","unverändert"))))</f>
        <v/>
      </c>
      <c r="L41" s="14">
        <f>IF(I41="","",IF(I41="ja",MAX(MinK26,MIN(G41,OGB26)-KA26),0))</f>
        <v/>
      </c>
      <c r="M41" s="14">
        <f>IF(J41="","",IF(J41="ja",MAX(MinK27,MIN(H41,OGB27)-KA27),0))</f>
        <v/>
      </c>
      <c r="N41" s="14">
        <f>IF(J41&lt;&gt;"ja","",IF(KAVariante="BVG-Minimum",KA27,IF(KAVariante="proportional zum Beschäftigungsgrad",ROUND(KA27*IF(E41="",1,E41),0),IF(KAVariante="kein Koordinationsabzug",0,IF(KAFest="",KA27,KAFest)))))</f>
        <v/>
      </c>
      <c r="O41" s="33">
        <f>IF(J41="","",IF(J41&lt;&gt;"ja",0,MAX(MinK27,MIN(H41,OGB27)-N41)))</f>
        <v/>
      </c>
      <c r="P41" s="15" t="n"/>
      <c r="Q41" s="12">
        <f>IF(A41="","",IF(P41="",IF(J41="ja","offen: Wert eintragen",""),IF(ABS(P41-O41)&lt;=Toleranz,"ok","prüfen: Abweichung")))</f>
        <v/>
      </c>
      <c r="R41" s="28">
        <f>IF(OR(C41="",D41=""),"",IF(AND(D41="F",YEAR(C41)&lt;=1960),"vor 2025 erreicht",EDATE(C41,IF(D41="M",RAM,IF(YEAR(C41)&gt;=1964,RA64,IF(YEAR(C41)=1963,RA63,IF(YEAR(C41)=1962,RA62,RA61)))))))</f>
        <v/>
      </c>
      <c r="S41" s="12">
        <f>IF(C41="","",IF(YEAR(C41)=2009,"AHV-beitragspflichtig ab 01.01.2027",IF(YEAR(C41)&gt;=2010,"noch nicht AHV-beitragspflichtig (ab 1.1. nach dem 17. Geburtstag)",IF(AND(ISNUMBER(R41),YEAR(R41)=2027),"Referenzalter 2027: Freibetrag ab Folgemonat, ALV endet Ende Monat",IF(OR(R41="vor 2025 erreicht",AND(ISNUMBER(R41),R41&lt;DATE(2027,1,1))),IF(T41="","im Referenzalter: Verzicht Freibetrag 2027 klären","im Referenzalter: Freibetrag "&amp;IF(T41="J","nicht anwenden","anwenden")),"")))))</f>
        <v/>
      </c>
      <c r="T41" s="16" t="n"/>
      <c r="U41" s="12">
        <f>IF(H41="","",IF(H41&gt;ALVMax27,"über Höchstbetrag: ALV und UVG plafoniert",""))</f>
        <v/>
      </c>
      <c r="V41" s="25">
        <f>IF(A41="","",IF(OR(LEFT(K41,5)="fällt",LEFT(K41,3)="neu",LEFT(K41,5)="Refer",LEFT(Q41,6)="prüfen",LEFT(Q41,5)="offen",LEFT(S41,3)="AHV",LEFT(S41,14)="Referenzalter ",ISNUMBER(SEARCH("klären",S41))),"prüfen","ok"))</f>
        <v/>
      </c>
    </row>
    <row r="42">
      <c r="A42" s="16" t="n"/>
      <c r="B42" s="16" t="n"/>
      <c r="C42" s="17" t="n"/>
      <c r="D42" s="16" t="n"/>
      <c r="E42" s="32" t="n"/>
      <c r="F42" s="16" t="n"/>
      <c r="G42" s="15" t="n"/>
      <c r="H42" s="15" t="n"/>
      <c r="I42" s="12">
        <f>IF(OR(G42="",C42=""),"",IF(OR(R42="vor 2025 erreicht",AND(ISNUMBER(R42),R42&lt;DATE(2026,1,1))),"Reglement prüfen",IF(OR(F42="J",YEAR(C42)&gt;2008),"nein",IF(G42&gt;ES26,"ja","nein"))))</f>
        <v/>
      </c>
      <c r="J42" s="12">
        <f>IF(OR(H42="",C42=""),"",IF(OR(R42="vor 2025 erreicht",AND(ISNUMBER(R42),R42&lt;DATE(2027,1,1))),"Reglement prüfen",IF(OR(F42="J",YEAR(C42)&gt;2009),"nein",IF(H42&gt;ESReg,"ja","nein"))))</f>
        <v/>
      </c>
      <c r="K42" s="12">
        <f>IF(OR(I42="",J42=""),"",IF(J42="Reglement prüfen","Referenzalter: Reglement prüfen",IF(AND(I42="ja",J42="nein"),"fällt weg: informieren",IF(AND(I42&lt;&gt;"ja",J42="ja"),"neu versichern","unverändert"))))</f>
        <v/>
      </c>
      <c r="L42" s="14">
        <f>IF(I42="","",IF(I42="ja",MAX(MinK26,MIN(G42,OGB26)-KA26),0))</f>
        <v/>
      </c>
      <c r="M42" s="14">
        <f>IF(J42="","",IF(J42="ja",MAX(MinK27,MIN(H42,OGB27)-KA27),0))</f>
        <v/>
      </c>
      <c r="N42" s="14">
        <f>IF(J42&lt;&gt;"ja","",IF(KAVariante="BVG-Minimum",KA27,IF(KAVariante="proportional zum Beschäftigungsgrad",ROUND(KA27*IF(E42="",1,E42),0),IF(KAVariante="kein Koordinationsabzug",0,IF(KAFest="",KA27,KAFest)))))</f>
        <v/>
      </c>
      <c r="O42" s="33">
        <f>IF(J42="","",IF(J42&lt;&gt;"ja",0,MAX(MinK27,MIN(H42,OGB27)-N42)))</f>
        <v/>
      </c>
      <c r="P42" s="15" t="n"/>
      <c r="Q42" s="12">
        <f>IF(A42="","",IF(P42="",IF(J42="ja","offen: Wert eintragen",""),IF(ABS(P42-O42)&lt;=Toleranz,"ok","prüfen: Abweichung")))</f>
        <v/>
      </c>
      <c r="R42" s="28">
        <f>IF(OR(C42="",D42=""),"",IF(AND(D42="F",YEAR(C42)&lt;=1960),"vor 2025 erreicht",EDATE(C42,IF(D42="M",RAM,IF(YEAR(C42)&gt;=1964,RA64,IF(YEAR(C42)=1963,RA63,IF(YEAR(C42)=1962,RA62,RA61)))))))</f>
        <v/>
      </c>
      <c r="S42" s="12">
        <f>IF(C42="","",IF(YEAR(C42)=2009,"AHV-beitragspflichtig ab 01.01.2027",IF(YEAR(C42)&gt;=2010,"noch nicht AHV-beitragspflichtig (ab 1.1. nach dem 17. Geburtstag)",IF(AND(ISNUMBER(R42),YEAR(R42)=2027),"Referenzalter 2027: Freibetrag ab Folgemonat, ALV endet Ende Monat",IF(OR(R42="vor 2025 erreicht",AND(ISNUMBER(R42),R42&lt;DATE(2027,1,1))),IF(T42="","im Referenzalter: Verzicht Freibetrag 2027 klären","im Referenzalter: Freibetrag "&amp;IF(T42="J","nicht anwenden","anwenden")),"")))))</f>
        <v/>
      </c>
      <c r="T42" s="16" t="n"/>
      <c r="U42" s="12">
        <f>IF(H42="","",IF(H42&gt;ALVMax27,"über Höchstbetrag: ALV und UVG plafoniert",""))</f>
        <v/>
      </c>
      <c r="V42" s="25">
        <f>IF(A42="","",IF(OR(LEFT(K42,5)="fällt",LEFT(K42,3)="neu",LEFT(K42,5)="Refer",LEFT(Q42,6)="prüfen",LEFT(Q42,5)="offen",LEFT(S42,3)="AHV",LEFT(S42,14)="Referenzalter ",ISNUMBER(SEARCH("klären",S42))),"prüfen","ok"))</f>
        <v/>
      </c>
    </row>
    <row r="43">
      <c r="A43" s="16" t="n"/>
      <c r="B43" s="16" t="n"/>
      <c r="C43" s="17" t="n"/>
      <c r="D43" s="16" t="n"/>
      <c r="E43" s="32" t="n"/>
      <c r="F43" s="16" t="n"/>
      <c r="G43" s="15" t="n"/>
      <c r="H43" s="15" t="n"/>
      <c r="I43" s="12">
        <f>IF(OR(G43="",C43=""),"",IF(OR(R43="vor 2025 erreicht",AND(ISNUMBER(R43),R43&lt;DATE(2026,1,1))),"Reglement prüfen",IF(OR(F43="J",YEAR(C43)&gt;2008),"nein",IF(G43&gt;ES26,"ja","nein"))))</f>
        <v/>
      </c>
      <c r="J43" s="12">
        <f>IF(OR(H43="",C43=""),"",IF(OR(R43="vor 2025 erreicht",AND(ISNUMBER(R43),R43&lt;DATE(2027,1,1))),"Reglement prüfen",IF(OR(F43="J",YEAR(C43)&gt;2009),"nein",IF(H43&gt;ESReg,"ja","nein"))))</f>
        <v/>
      </c>
      <c r="K43" s="12">
        <f>IF(OR(I43="",J43=""),"",IF(J43="Reglement prüfen","Referenzalter: Reglement prüfen",IF(AND(I43="ja",J43="nein"),"fällt weg: informieren",IF(AND(I43&lt;&gt;"ja",J43="ja"),"neu versichern","unverändert"))))</f>
        <v/>
      </c>
      <c r="L43" s="14">
        <f>IF(I43="","",IF(I43="ja",MAX(MinK26,MIN(G43,OGB26)-KA26),0))</f>
        <v/>
      </c>
      <c r="M43" s="14">
        <f>IF(J43="","",IF(J43="ja",MAX(MinK27,MIN(H43,OGB27)-KA27),0))</f>
        <v/>
      </c>
      <c r="N43" s="14">
        <f>IF(J43&lt;&gt;"ja","",IF(KAVariante="BVG-Minimum",KA27,IF(KAVariante="proportional zum Beschäftigungsgrad",ROUND(KA27*IF(E43="",1,E43),0),IF(KAVariante="kein Koordinationsabzug",0,IF(KAFest="",KA27,KAFest)))))</f>
        <v/>
      </c>
      <c r="O43" s="33">
        <f>IF(J43="","",IF(J43&lt;&gt;"ja",0,MAX(MinK27,MIN(H43,OGB27)-N43)))</f>
        <v/>
      </c>
      <c r="P43" s="15" t="n"/>
      <c r="Q43" s="12">
        <f>IF(A43="","",IF(P43="",IF(J43="ja","offen: Wert eintragen",""),IF(ABS(P43-O43)&lt;=Toleranz,"ok","prüfen: Abweichung")))</f>
        <v/>
      </c>
      <c r="R43" s="28">
        <f>IF(OR(C43="",D43=""),"",IF(AND(D43="F",YEAR(C43)&lt;=1960),"vor 2025 erreicht",EDATE(C43,IF(D43="M",RAM,IF(YEAR(C43)&gt;=1964,RA64,IF(YEAR(C43)=1963,RA63,IF(YEAR(C43)=1962,RA62,RA61)))))))</f>
        <v/>
      </c>
      <c r="S43" s="12">
        <f>IF(C43="","",IF(YEAR(C43)=2009,"AHV-beitragspflichtig ab 01.01.2027",IF(YEAR(C43)&gt;=2010,"noch nicht AHV-beitragspflichtig (ab 1.1. nach dem 17. Geburtstag)",IF(AND(ISNUMBER(R43),YEAR(R43)=2027),"Referenzalter 2027: Freibetrag ab Folgemonat, ALV endet Ende Monat",IF(OR(R43="vor 2025 erreicht",AND(ISNUMBER(R43),R43&lt;DATE(2027,1,1))),IF(T43="","im Referenzalter: Verzicht Freibetrag 2027 klären","im Referenzalter: Freibetrag "&amp;IF(T43="J","nicht anwenden","anwenden")),"")))))</f>
        <v/>
      </c>
      <c r="T43" s="16" t="n"/>
      <c r="U43" s="12">
        <f>IF(H43="","",IF(H43&gt;ALVMax27,"über Höchstbetrag: ALV und UVG plafoniert",""))</f>
        <v/>
      </c>
      <c r="V43" s="25">
        <f>IF(A43="","",IF(OR(LEFT(K43,5)="fällt",LEFT(K43,3)="neu",LEFT(K43,5)="Refer",LEFT(Q43,6)="prüfen",LEFT(Q43,5)="offen",LEFT(S43,3)="AHV",LEFT(S43,14)="Referenzalter ",ISNUMBER(SEARCH("klären",S43))),"prüfen","ok"))</f>
        <v/>
      </c>
    </row>
    <row r="44">
      <c r="A44" s="16" t="n"/>
      <c r="B44" s="16" t="n"/>
      <c r="C44" s="17" t="n"/>
      <c r="D44" s="16" t="n"/>
      <c r="E44" s="32" t="n"/>
      <c r="F44" s="16" t="n"/>
      <c r="G44" s="15" t="n"/>
      <c r="H44" s="15" t="n"/>
      <c r="I44" s="12">
        <f>IF(OR(G44="",C44=""),"",IF(OR(R44="vor 2025 erreicht",AND(ISNUMBER(R44),R44&lt;DATE(2026,1,1))),"Reglement prüfen",IF(OR(F44="J",YEAR(C44)&gt;2008),"nein",IF(G44&gt;ES26,"ja","nein"))))</f>
        <v/>
      </c>
      <c r="J44" s="12">
        <f>IF(OR(H44="",C44=""),"",IF(OR(R44="vor 2025 erreicht",AND(ISNUMBER(R44),R44&lt;DATE(2027,1,1))),"Reglement prüfen",IF(OR(F44="J",YEAR(C44)&gt;2009),"nein",IF(H44&gt;ESReg,"ja","nein"))))</f>
        <v/>
      </c>
      <c r="K44" s="12">
        <f>IF(OR(I44="",J44=""),"",IF(J44="Reglement prüfen","Referenzalter: Reglement prüfen",IF(AND(I44="ja",J44="nein"),"fällt weg: informieren",IF(AND(I44&lt;&gt;"ja",J44="ja"),"neu versichern","unverändert"))))</f>
        <v/>
      </c>
      <c r="L44" s="14">
        <f>IF(I44="","",IF(I44="ja",MAX(MinK26,MIN(G44,OGB26)-KA26),0))</f>
        <v/>
      </c>
      <c r="M44" s="14">
        <f>IF(J44="","",IF(J44="ja",MAX(MinK27,MIN(H44,OGB27)-KA27),0))</f>
        <v/>
      </c>
      <c r="N44" s="14">
        <f>IF(J44&lt;&gt;"ja","",IF(KAVariante="BVG-Minimum",KA27,IF(KAVariante="proportional zum Beschäftigungsgrad",ROUND(KA27*IF(E44="",1,E44),0),IF(KAVariante="kein Koordinationsabzug",0,IF(KAFest="",KA27,KAFest)))))</f>
        <v/>
      </c>
      <c r="O44" s="33">
        <f>IF(J44="","",IF(J44&lt;&gt;"ja",0,MAX(MinK27,MIN(H44,OGB27)-N44)))</f>
        <v/>
      </c>
      <c r="P44" s="15" t="n"/>
      <c r="Q44" s="12">
        <f>IF(A44="","",IF(P44="",IF(J44="ja","offen: Wert eintragen",""),IF(ABS(P44-O44)&lt;=Toleranz,"ok","prüfen: Abweichung")))</f>
        <v/>
      </c>
      <c r="R44" s="28">
        <f>IF(OR(C44="",D44=""),"",IF(AND(D44="F",YEAR(C44)&lt;=1960),"vor 2025 erreicht",EDATE(C44,IF(D44="M",RAM,IF(YEAR(C44)&gt;=1964,RA64,IF(YEAR(C44)=1963,RA63,IF(YEAR(C44)=1962,RA62,RA61)))))))</f>
        <v/>
      </c>
      <c r="S44" s="12">
        <f>IF(C44="","",IF(YEAR(C44)=2009,"AHV-beitragspflichtig ab 01.01.2027",IF(YEAR(C44)&gt;=2010,"noch nicht AHV-beitragspflichtig (ab 1.1. nach dem 17. Geburtstag)",IF(AND(ISNUMBER(R44),YEAR(R44)=2027),"Referenzalter 2027: Freibetrag ab Folgemonat, ALV endet Ende Monat",IF(OR(R44="vor 2025 erreicht",AND(ISNUMBER(R44),R44&lt;DATE(2027,1,1))),IF(T44="","im Referenzalter: Verzicht Freibetrag 2027 klären","im Referenzalter: Freibetrag "&amp;IF(T44="J","nicht anwenden","anwenden")),"")))))</f>
        <v/>
      </c>
      <c r="T44" s="16" t="n"/>
      <c r="U44" s="12">
        <f>IF(H44="","",IF(H44&gt;ALVMax27,"über Höchstbetrag: ALV und UVG plafoniert",""))</f>
        <v/>
      </c>
      <c r="V44" s="25">
        <f>IF(A44="","",IF(OR(LEFT(K44,5)="fällt",LEFT(K44,3)="neu",LEFT(K44,5)="Refer",LEFT(Q44,6)="prüfen",LEFT(Q44,5)="offen",LEFT(S44,3)="AHV",LEFT(S44,14)="Referenzalter ",ISNUMBER(SEARCH("klären",S44))),"prüfen","ok"))</f>
        <v/>
      </c>
    </row>
    <row r="45">
      <c r="A45" s="16" t="n"/>
      <c r="B45" s="16" t="n"/>
      <c r="C45" s="17" t="n"/>
      <c r="D45" s="16" t="n"/>
      <c r="E45" s="32" t="n"/>
      <c r="F45" s="16" t="n"/>
      <c r="G45" s="15" t="n"/>
      <c r="H45" s="15" t="n"/>
      <c r="I45" s="12">
        <f>IF(OR(G45="",C45=""),"",IF(OR(R45="vor 2025 erreicht",AND(ISNUMBER(R45),R45&lt;DATE(2026,1,1))),"Reglement prüfen",IF(OR(F45="J",YEAR(C45)&gt;2008),"nein",IF(G45&gt;ES26,"ja","nein"))))</f>
        <v/>
      </c>
      <c r="J45" s="12">
        <f>IF(OR(H45="",C45=""),"",IF(OR(R45="vor 2025 erreicht",AND(ISNUMBER(R45),R45&lt;DATE(2027,1,1))),"Reglement prüfen",IF(OR(F45="J",YEAR(C45)&gt;2009),"nein",IF(H45&gt;ESReg,"ja","nein"))))</f>
        <v/>
      </c>
      <c r="K45" s="12">
        <f>IF(OR(I45="",J45=""),"",IF(J45="Reglement prüfen","Referenzalter: Reglement prüfen",IF(AND(I45="ja",J45="nein"),"fällt weg: informieren",IF(AND(I45&lt;&gt;"ja",J45="ja"),"neu versichern","unverändert"))))</f>
        <v/>
      </c>
      <c r="L45" s="14">
        <f>IF(I45="","",IF(I45="ja",MAX(MinK26,MIN(G45,OGB26)-KA26),0))</f>
        <v/>
      </c>
      <c r="M45" s="14">
        <f>IF(J45="","",IF(J45="ja",MAX(MinK27,MIN(H45,OGB27)-KA27),0))</f>
        <v/>
      </c>
      <c r="N45" s="14">
        <f>IF(J45&lt;&gt;"ja","",IF(KAVariante="BVG-Minimum",KA27,IF(KAVariante="proportional zum Beschäftigungsgrad",ROUND(KA27*IF(E45="",1,E45),0),IF(KAVariante="kein Koordinationsabzug",0,IF(KAFest="",KA27,KAFest)))))</f>
        <v/>
      </c>
      <c r="O45" s="33">
        <f>IF(J45="","",IF(J45&lt;&gt;"ja",0,MAX(MinK27,MIN(H45,OGB27)-N45)))</f>
        <v/>
      </c>
      <c r="P45" s="15" t="n"/>
      <c r="Q45" s="12">
        <f>IF(A45="","",IF(P45="",IF(J45="ja","offen: Wert eintragen",""),IF(ABS(P45-O45)&lt;=Toleranz,"ok","prüfen: Abweichung")))</f>
        <v/>
      </c>
      <c r="R45" s="28">
        <f>IF(OR(C45="",D45=""),"",IF(AND(D45="F",YEAR(C45)&lt;=1960),"vor 2025 erreicht",EDATE(C45,IF(D45="M",RAM,IF(YEAR(C45)&gt;=1964,RA64,IF(YEAR(C45)=1963,RA63,IF(YEAR(C45)=1962,RA62,RA61)))))))</f>
        <v/>
      </c>
      <c r="S45" s="12">
        <f>IF(C45="","",IF(YEAR(C45)=2009,"AHV-beitragspflichtig ab 01.01.2027",IF(YEAR(C45)&gt;=2010,"noch nicht AHV-beitragspflichtig (ab 1.1. nach dem 17. Geburtstag)",IF(AND(ISNUMBER(R45),YEAR(R45)=2027),"Referenzalter 2027: Freibetrag ab Folgemonat, ALV endet Ende Monat",IF(OR(R45="vor 2025 erreicht",AND(ISNUMBER(R45),R45&lt;DATE(2027,1,1))),IF(T45="","im Referenzalter: Verzicht Freibetrag 2027 klären","im Referenzalter: Freibetrag "&amp;IF(T45="J","nicht anwenden","anwenden")),"")))))</f>
        <v/>
      </c>
      <c r="T45" s="16" t="n"/>
      <c r="U45" s="12">
        <f>IF(H45="","",IF(H45&gt;ALVMax27,"über Höchstbetrag: ALV und UVG plafoniert",""))</f>
        <v/>
      </c>
      <c r="V45" s="25">
        <f>IF(A45="","",IF(OR(LEFT(K45,5)="fällt",LEFT(K45,3)="neu",LEFT(K45,5)="Refer",LEFT(Q45,6)="prüfen",LEFT(Q45,5)="offen",LEFT(S45,3)="AHV",LEFT(S45,14)="Referenzalter ",ISNUMBER(SEARCH("klären",S45))),"prüfen","ok"))</f>
        <v/>
      </c>
    </row>
    <row r="46">
      <c r="A46" s="16" t="n"/>
      <c r="B46" s="16" t="n"/>
      <c r="C46" s="17" t="n"/>
      <c r="D46" s="16" t="n"/>
      <c r="E46" s="32" t="n"/>
      <c r="F46" s="16" t="n"/>
      <c r="G46" s="15" t="n"/>
      <c r="H46" s="15" t="n"/>
      <c r="I46" s="12">
        <f>IF(OR(G46="",C46=""),"",IF(OR(R46="vor 2025 erreicht",AND(ISNUMBER(R46),R46&lt;DATE(2026,1,1))),"Reglement prüfen",IF(OR(F46="J",YEAR(C46)&gt;2008),"nein",IF(G46&gt;ES26,"ja","nein"))))</f>
        <v/>
      </c>
      <c r="J46" s="12">
        <f>IF(OR(H46="",C46=""),"",IF(OR(R46="vor 2025 erreicht",AND(ISNUMBER(R46),R46&lt;DATE(2027,1,1))),"Reglement prüfen",IF(OR(F46="J",YEAR(C46)&gt;2009),"nein",IF(H46&gt;ESReg,"ja","nein"))))</f>
        <v/>
      </c>
      <c r="K46" s="12">
        <f>IF(OR(I46="",J46=""),"",IF(J46="Reglement prüfen","Referenzalter: Reglement prüfen",IF(AND(I46="ja",J46="nein"),"fällt weg: informieren",IF(AND(I46&lt;&gt;"ja",J46="ja"),"neu versichern","unverändert"))))</f>
        <v/>
      </c>
      <c r="L46" s="14">
        <f>IF(I46="","",IF(I46="ja",MAX(MinK26,MIN(G46,OGB26)-KA26),0))</f>
        <v/>
      </c>
      <c r="M46" s="14">
        <f>IF(J46="","",IF(J46="ja",MAX(MinK27,MIN(H46,OGB27)-KA27),0))</f>
        <v/>
      </c>
      <c r="N46" s="14">
        <f>IF(J46&lt;&gt;"ja","",IF(KAVariante="BVG-Minimum",KA27,IF(KAVariante="proportional zum Beschäftigungsgrad",ROUND(KA27*IF(E46="",1,E46),0),IF(KAVariante="kein Koordinationsabzug",0,IF(KAFest="",KA27,KAFest)))))</f>
        <v/>
      </c>
      <c r="O46" s="33">
        <f>IF(J46="","",IF(J46&lt;&gt;"ja",0,MAX(MinK27,MIN(H46,OGB27)-N46)))</f>
        <v/>
      </c>
      <c r="P46" s="15" t="n"/>
      <c r="Q46" s="12">
        <f>IF(A46="","",IF(P46="",IF(J46="ja","offen: Wert eintragen",""),IF(ABS(P46-O46)&lt;=Toleranz,"ok","prüfen: Abweichung")))</f>
        <v/>
      </c>
      <c r="R46" s="28">
        <f>IF(OR(C46="",D46=""),"",IF(AND(D46="F",YEAR(C46)&lt;=1960),"vor 2025 erreicht",EDATE(C46,IF(D46="M",RAM,IF(YEAR(C46)&gt;=1964,RA64,IF(YEAR(C46)=1963,RA63,IF(YEAR(C46)=1962,RA62,RA61)))))))</f>
        <v/>
      </c>
      <c r="S46" s="12">
        <f>IF(C46="","",IF(YEAR(C46)=2009,"AHV-beitragspflichtig ab 01.01.2027",IF(YEAR(C46)&gt;=2010,"noch nicht AHV-beitragspflichtig (ab 1.1. nach dem 17. Geburtstag)",IF(AND(ISNUMBER(R46),YEAR(R46)=2027),"Referenzalter 2027: Freibetrag ab Folgemonat, ALV endet Ende Monat",IF(OR(R46="vor 2025 erreicht",AND(ISNUMBER(R46),R46&lt;DATE(2027,1,1))),IF(T46="","im Referenzalter: Verzicht Freibetrag 2027 klären","im Referenzalter: Freibetrag "&amp;IF(T46="J","nicht anwenden","anwenden")),"")))))</f>
        <v/>
      </c>
      <c r="T46" s="16" t="n"/>
      <c r="U46" s="12">
        <f>IF(H46="","",IF(H46&gt;ALVMax27,"über Höchstbetrag: ALV und UVG plafoniert",""))</f>
        <v/>
      </c>
      <c r="V46" s="25">
        <f>IF(A46="","",IF(OR(LEFT(K46,5)="fällt",LEFT(K46,3)="neu",LEFT(K46,5)="Refer",LEFT(Q46,6)="prüfen",LEFT(Q46,5)="offen",LEFT(S46,3)="AHV",LEFT(S46,14)="Referenzalter ",ISNUMBER(SEARCH("klären",S46))),"prüfen","ok"))</f>
        <v/>
      </c>
    </row>
    <row r="47">
      <c r="A47" s="16" t="n"/>
      <c r="B47" s="16" t="n"/>
      <c r="C47" s="17" t="n"/>
      <c r="D47" s="16" t="n"/>
      <c r="E47" s="32" t="n"/>
      <c r="F47" s="16" t="n"/>
      <c r="G47" s="15" t="n"/>
      <c r="H47" s="15" t="n"/>
      <c r="I47" s="12">
        <f>IF(OR(G47="",C47=""),"",IF(OR(R47="vor 2025 erreicht",AND(ISNUMBER(R47),R47&lt;DATE(2026,1,1))),"Reglement prüfen",IF(OR(F47="J",YEAR(C47)&gt;2008),"nein",IF(G47&gt;ES26,"ja","nein"))))</f>
        <v/>
      </c>
      <c r="J47" s="12">
        <f>IF(OR(H47="",C47=""),"",IF(OR(R47="vor 2025 erreicht",AND(ISNUMBER(R47),R47&lt;DATE(2027,1,1))),"Reglement prüfen",IF(OR(F47="J",YEAR(C47)&gt;2009),"nein",IF(H47&gt;ESReg,"ja","nein"))))</f>
        <v/>
      </c>
      <c r="K47" s="12">
        <f>IF(OR(I47="",J47=""),"",IF(J47="Reglement prüfen","Referenzalter: Reglement prüfen",IF(AND(I47="ja",J47="nein"),"fällt weg: informieren",IF(AND(I47&lt;&gt;"ja",J47="ja"),"neu versichern","unverändert"))))</f>
        <v/>
      </c>
      <c r="L47" s="14">
        <f>IF(I47="","",IF(I47="ja",MAX(MinK26,MIN(G47,OGB26)-KA26),0))</f>
        <v/>
      </c>
      <c r="M47" s="14">
        <f>IF(J47="","",IF(J47="ja",MAX(MinK27,MIN(H47,OGB27)-KA27),0))</f>
        <v/>
      </c>
      <c r="N47" s="14">
        <f>IF(J47&lt;&gt;"ja","",IF(KAVariante="BVG-Minimum",KA27,IF(KAVariante="proportional zum Beschäftigungsgrad",ROUND(KA27*IF(E47="",1,E47),0),IF(KAVariante="kein Koordinationsabzug",0,IF(KAFest="",KA27,KAFest)))))</f>
        <v/>
      </c>
      <c r="O47" s="33">
        <f>IF(J47="","",IF(J47&lt;&gt;"ja",0,MAX(MinK27,MIN(H47,OGB27)-N47)))</f>
        <v/>
      </c>
      <c r="P47" s="15" t="n"/>
      <c r="Q47" s="12">
        <f>IF(A47="","",IF(P47="",IF(J47="ja","offen: Wert eintragen",""),IF(ABS(P47-O47)&lt;=Toleranz,"ok","prüfen: Abweichung")))</f>
        <v/>
      </c>
      <c r="R47" s="28">
        <f>IF(OR(C47="",D47=""),"",IF(AND(D47="F",YEAR(C47)&lt;=1960),"vor 2025 erreicht",EDATE(C47,IF(D47="M",RAM,IF(YEAR(C47)&gt;=1964,RA64,IF(YEAR(C47)=1963,RA63,IF(YEAR(C47)=1962,RA62,RA61)))))))</f>
        <v/>
      </c>
      <c r="S47" s="12">
        <f>IF(C47="","",IF(YEAR(C47)=2009,"AHV-beitragspflichtig ab 01.01.2027",IF(YEAR(C47)&gt;=2010,"noch nicht AHV-beitragspflichtig (ab 1.1. nach dem 17. Geburtstag)",IF(AND(ISNUMBER(R47),YEAR(R47)=2027),"Referenzalter 2027: Freibetrag ab Folgemonat, ALV endet Ende Monat",IF(OR(R47="vor 2025 erreicht",AND(ISNUMBER(R47),R47&lt;DATE(2027,1,1))),IF(T47="","im Referenzalter: Verzicht Freibetrag 2027 klären","im Referenzalter: Freibetrag "&amp;IF(T47="J","nicht anwenden","anwenden")),"")))))</f>
        <v/>
      </c>
      <c r="T47" s="16" t="n"/>
      <c r="U47" s="12">
        <f>IF(H47="","",IF(H47&gt;ALVMax27,"über Höchstbetrag: ALV und UVG plafoniert",""))</f>
        <v/>
      </c>
      <c r="V47" s="25">
        <f>IF(A47="","",IF(OR(LEFT(K47,5)="fällt",LEFT(K47,3)="neu",LEFT(K47,5)="Refer",LEFT(Q47,6)="prüfen",LEFT(Q47,5)="offen",LEFT(S47,3)="AHV",LEFT(S47,14)="Referenzalter ",ISNUMBER(SEARCH("klären",S47))),"prüfen","ok"))</f>
        <v/>
      </c>
    </row>
    <row r="48">
      <c r="A48" s="16" t="n"/>
      <c r="B48" s="16" t="n"/>
      <c r="C48" s="17" t="n"/>
      <c r="D48" s="16" t="n"/>
      <c r="E48" s="32" t="n"/>
      <c r="F48" s="16" t="n"/>
      <c r="G48" s="15" t="n"/>
      <c r="H48" s="15" t="n"/>
      <c r="I48" s="12">
        <f>IF(OR(G48="",C48=""),"",IF(OR(R48="vor 2025 erreicht",AND(ISNUMBER(R48),R48&lt;DATE(2026,1,1))),"Reglement prüfen",IF(OR(F48="J",YEAR(C48)&gt;2008),"nein",IF(G48&gt;ES26,"ja","nein"))))</f>
        <v/>
      </c>
      <c r="J48" s="12">
        <f>IF(OR(H48="",C48=""),"",IF(OR(R48="vor 2025 erreicht",AND(ISNUMBER(R48),R48&lt;DATE(2027,1,1))),"Reglement prüfen",IF(OR(F48="J",YEAR(C48)&gt;2009),"nein",IF(H48&gt;ESReg,"ja","nein"))))</f>
        <v/>
      </c>
      <c r="K48" s="12">
        <f>IF(OR(I48="",J48=""),"",IF(J48="Reglement prüfen","Referenzalter: Reglement prüfen",IF(AND(I48="ja",J48="nein"),"fällt weg: informieren",IF(AND(I48&lt;&gt;"ja",J48="ja"),"neu versichern","unverändert"))))</f>
        <v/>
      </c>
      <c r="L48" s="14">
        <f>IF(I48="","",IF(I48="ja",MAX(MinK26,MIN(G48,OGB26)-KA26),0))</f>
        <v/>
      </c>
      <c r="M48" s="14">
        <f>IF(J48="","",IF(J48="ja",MAX(MinK27,MIN(H48,OGB27)-KA27),0))</f>
        <v/>
      </c>
      <c r="N48" s="14">
        <f>IF(J48&lt;&gt;"ja","",IF(KAVariante="BVG-Minimum",KA27,IF(KAVariante="proportional zum Beschäftigungsgrad",ROUND(KA27*IF(E48="",1,E48),0),IF(KAVariante="kein Koordinationsabzug",0,IF(KAFest="",KA27,KAFest)))))</f>
        <v/>
      </c>
      <c r="O48" s="33">
        <f>IF(J48="","",IF(J48&lt;&gt;"ja",0,MAX(MinK27,MIN(H48,OGB27)-N48)))</f>
        <v/>
      </c>
      <c r="P48" s="15" t="n"/>
      <c r="Q48" s="12">
        <f>IF(A48="","",IF(P48="",IF(J48="ja","offen: Wert eintragen",""),IF(ABS(P48-O48)&lt;=Toleranz,"ok","prüfen: Abweichung")))</f>
        <v/>
      </c>
      <c r="R48" s="28">
        <f>IF(OR(C48="",D48=""),"",IF(AND(D48="F",YEAR(C48)&lt;=1960),"vor 2025 erreicht",EDATE(C48,IF(D48="M",RAM,IF(YEAR(C48)&gt;=1964,RA64,IF(YEAR(C48)=1963,RA63,IF(YEAR(C48)=1962,RA62,RA61)))))))</f>
        <v/>
      </c>
      <c r="S48" s="12">
        <f>IF(C48="","",IF(YEAR(C48)=2009,"AHV-beitragspflichtig ab 01.01.2027",IF(YEAR(C48)&gt;=2010,"noch nicht AHV-beitragspflichtig (ab 1.1. nach dem 17. Geburtstag)",IF(AND(ISNUMBER(R48),YEAR(R48)=2027),"Referenzalter 2027: Freibetrag ab Folgemonat, ALV endet Ende Monat",IF(OR(R48="vor 2025 erreicht",AND(ISNUMBER(R48),R48&lt;DATE(2027,1,1))),IF(T48="","im Referenzalter: Verzicht Freibetrag 2027 klären","im Referenzalter: Freibetrag "&amp;IF(T48="J","nicht anwenden","anwenden")),"")))))</f>
        <v/>
      </c>
      <c r="T48" s="16" t="n"/>
      <c r="U48" s="12">
        <f>IF(H48="","",IF(H48&gt;ALVMax27,"über Höchstbetrag: ALV und UVG plafoniert",""))</f>
        <v/>
      </c>
      <c r="V48" s="25">
        <f>IF(A48="","",IF(OR(LEFT(K48,5)="fällt",LEFT(K48,3)="neu",LEFT(K48,5)="Refer",LEFT(Q48,6)="prüfen",LEFT(Q48,5)="offen",LEFT(S48,3)="AHV",LEFT(S48,14)="Referenzalter ",ISNUMBER(SEARCH("klären",S48))),"prüfen","ok"))</f>
        <v/>
      </c>
    </row>
    <row r="49">
      <c r="A49" s="16" t="n"/>
      <c r="B49" s="16" t="n"/>
      <c r="C49" s="17" t="n"/>
      <c r="D49" s="16" t="n"/>
      <c r="E49" s="32" t="n"/>
      <c r="F49" s="16" t="n"/>
      <c r="G49" s="15" t="n"/>
      <c r="H49" s="15" t="n"/>
      <c r="I49" s="12">
        <f>IF(OR(G49="",C49=""),"",IF(OR(R49="vor 2025 erreicht",AND(ISNUMBER(R49),R49&lt;DATE(2026,1,1))),"Reglement prüfen",IF(OR(F49="J",YEAR(C49)&gt;2008),"nein",IF(G49&gt;ES26,"ja","nein"))))</f>
        <v/>
      </c>
      <c r="J49" s="12">
        <f>IF(OR(H49="",C49=""),"",IF(OR(R49="vor 2025 erreicht",AND(ISNUMBER(R49),R49&lt;DATE(2027,1,1))),"Reglement prüfen",IF(OR(F49="J",YEAR(C49)&gt;2009),"nein",IF(H49&gt;ESReg,"ja","nein"))))</f>
        <v/>
      </c>
      <c r="K49" s="12">
        <f>IF(OR(I49="",J49=""),"",IF(J49="Reglement prüfen","Referenzalter: Reglement prüfen",IF(AND(I49="ja",J49="nein"),"fällt weg: informieren",IF(AND(I49&lt;&gt;"ja",J49="ja"),"neu versichern","unverändert"))))</f>
        <v/>
      </c>
      <c r="L49" s="14">
        <f>IF(I49="","",IF(I49="ja",MAX(MinK26,MIN(G49,OGB26)-KA26),0))</f>
        <v/>
      </c>
      <c r="M49" s="14">
        <f>IF(J49="","",IF(J49="ja",MAX(MinK27,MIN(H49,OGB27)-KA27),0))</f>
        <v/>
      </c>
      <c r="N49" s="14">
        <f>IF(J49&lt;&gt;"ja","",IF(KAVariante="BVG-Minimum",KA27,IF(KAVariante="proportional zum Beschäftigungsgrad",ROUND(KA27*IF(E49="",1,E49),0),IF(KAVariante="kein Koordinationsabzug",0,IF(KAFest="",KA27,KAFest)))))</f>
        <v/>
      </c>
      <c r="O49" s="33">
        <f>IF(J49="","",IF(J49&lt;&gt;"ja",0,MAX(MinK27,MIN(H49,OGB27)-N49)))</f>
        <v/>
      </c>
      <c r="P49" s="15" t="n"/>
      <c r="Q49" s="12">
        <f>IF(A49="","",IF(P49="",IF(J49="ja","offen: Wert eintragen",""),IF(ABS(P49-O49)&lt;=Toleranz,"ok","prüfen: Abweichung")))</f>
        <v/>
      </c>
      <c r="R49" s="28">
        <f>IF(OR(C49="",D49=""),"",IF(AND(D49="F",YEAR(C49)&lt;=1960),"vor 2025 erreicht",EDATE(C49,IF(D49="M",RAM,IF(YEAR(C49)&gt;=1964,RA64,IF(YEAR(C49)=1963,RA63,IF(YEAR(C49)=1962,RA62,RA61)))))))</f>
        <v/>
      </c>
      <c r="S49" s="12">
        <f>IF(C49="","",IF(YEAR(C49)=2009,"AHV-beitragspflichtig ab 01.01.2027",IF(YEAR(C49)&gt;=2010,"noch nicht AHV-beitragspflichtig (ab 1.1. nach dem 17. Geburtstag)",IF(AND(ISNUMBER(R49),YEAR(R49)=2027),"Referenzalter 2027: Freibetrag ab Folgemonat, ALV endet Ende Monat",IF(OR(R49="vor 2025 erreicht",AND(ISNUMBER(R49),R49&lt;DATE(2027,1,1))),IF(T49="","im Referenzalter: Verzicht Freibetrag 2027 klären","im Referenzalter: Freibetrag "&amp;IF(T49="J","nicht anwenden","anwenden")),"")))))</f>
        <v/>
      </c>
      <c r="T49" s="16" t="n"/>
      <c r="U49" s="12">
        <f>IF(H49="","",IF(H49&gt;ALVMax27,"über Höchstbetrag: ALV und UVG plafoniert",""))</f>
        <v/>
      </c>
      <c r="V49" s="25">
        <f>IF(A49="","",IF(OR(LEFT(K49,5)="fällt",LEFT(K49,3)="neu",LEFT(K49,5)="Refer",LEFT(Q49,6)="prüfen",LEFT(Q49,5)="offen",LEFT(S49,3)="AHV",LEFT(S49,14)="Referenzalter ",ISNUMBER(SEARCH("klären",S49))),"prüfen","ok"))</f>
        <v/>
      </c>
    </row>
    <row r="50">
      <c r="A50" s="16" t="n"/>
      <c r="B50" s="16" t="n"/>
      <c r="C50" s="17" t="n"/>
      <c r="D50" s="16" t="n"/>
      <c r="E50" s="32" t="n"/>
      <c r="F50" s="16" t="n"/>
      <c r="G50" s="15" t="n"/>
      <c r="H50" s="15" t="n"/>
      <c r="I50" s="12">
        <f>IF(OR(G50="",C50=""),"",IF(OR(R50="vor 2025 erreicht",AND(ISNUMBER(R50),R50&lt;DATE(2026,1,1))),"Reglement prüfen",IF(OR(F50="J",YEAR(C50)&gt;2008),"nein",IF(G50&gt;ES26,"ja","nein"))))</f>
        <v/>
      </c>
      <c r="J50" s="12">
        <f>IF(OR(H50="",C50=""),"",IF(OR(R50="vor 2025 erreicht",AND(ISNUMBER(R50),R50&lt;DATE(2027,1,1))),"Reglement prüfen",IF(OR(F50="J",YEAR(C50)&gt;2009),"nein",IF(H50&gt;ESReg,"ja","nein"))))</f>
        <v/>
      </c>
      <c r="K50" s="12">
        <f>IF(OR(I50="",J50=""),"",IF(J50="Reglement prüfen","Referenzalter: Reglement prüfen",IF(AND(I50="ja",J50="nein"),"fällt weg: informieren",IF(AND(I50&lt;&gt;"ja",J50="ja"),"neu versichern","unverändert"))))</f>
        <v/>
      </c>
      <c r="L50" s="14">
        <f>IF(I50="","",IF(I50="ja",MAX(MinK26,MIN(G50,OGB26)-KA26),0))</f>
        <v/>
      </c>
      <c r="M50" s="14">
        <f>IF(J50="","",IF(J50="ja",MAX(MinK27,MIN(H50,OGB27)-KA27),0))</f>
        <v/>
      </c>
      <c r="N50" s="14">
        <f>IF(J50&lt;&gt;"ja","",IF(KAVariante="BVG-Minimum",KA27,IF(KAVariante="proportional zum Beschäftigungsgrad",ROUND(KA27*IF(E50="",1,E50),0),IF(KAVariante="kein Koordinationsabzug",0,IF(KAFest="",KA27,KAFest)))))</f>
        <v/>
      </c>
      <c r="O50" s="33">
        <f>IF(J50="","",IF(J50&lt;&gt;"ja",0,MAX(MinK27,MIN(H50,OGB27)-N50)))</f>
        <v/>
      </c>
      <c r="P50" s="15" t="n"/>
      <c r="Q50" s="12">
        <f>IF(A50="","",IF(P50="",IF(J50="ja","offen: Wert eintragen",""),IF(ABS(P50-O50)&lt;=Toleranz,"ok","prüfen: Abweichung")))</f>
        <v/>
      </c>
      <c r="R50" s="28">
        <f>IF(OR(C50="",D50=""),"",IF(AND(D50="F",YEAR(C50)&lt;=1960),"vor 2025 erreicht",EDATE(C50,IF(D50="M",RAM,IF(YEAR(C50)&gt;=1964,RA64,IF(YEAR(C50)=1963,RA63,IF(YEAR(C50)=1962,RA62,RA61)))))))</f>
        <v/>
      </c>
      <c r="S50" s="12">
        <f>IF(C50="","",IF(YEAR(C50)=2009,"AHV-beitragspflichtig ab 01.01.2027",IF(YEAR(C50)&gt;=2010,"noch nicht AHV-beitragspflichtig (ab 1.1. nach dem 17. Geburtstag)",IF(AND(ISNUMBER(R50),YEAR(R50)=2027),"Referenzalter 2027: Freibetrag ab Folgemonat, ALV endet Ende Monat",IF(OR(R50="vor 2025 erreicht",AND(ISNUMBER(R50),R50&lt;DATE(2027,1,1))),IF(T50="","im Referenzalter: Verzicht Freibetrag 2027 klären","im Referenzalter: Freibetrag "&amp;IF(T50="J","nicht anwenden","anwenden")),"")))))</f>
        <v/>
      </c>
      <c r="T50" s="16" t="n"/>
      <c r="U50" s="12">
        <f>IF(H50="","",IF(H50&gt;ALVMax27,"über Höchstbetrag: ALV und UVG plafoniert",""))</f>
        <v/>
      </c>
      <c r="V50" s="25">
        <f>IF(A50="","",IF(OR(LEFT(K50,5)="fällt",LEFT(K50,3)="neu",LEFT(K50,5)="Refer",LEFT(Q50,6)="prüfen",LEFT(Q50,5)="offen",LEFT(S50,3)="AHV",LEFT(S50,14)="Referenzalter ",ISNUMBER(SEARCH("klären",S50))),"prüfen","ok"))</f>
        <v/>
      </c>
    </row>
    <row r="51">
      <c r="A51" s="16" t="n"/>
      <c r="B51" s="16" t="n"/>
      <c r="C51" s="17" t="n"/>
      <c r="D51" s="16" t="n"/>
      <c r="E51" s="32" t="n"/>
      <c r="F51" s="16" t="n"/>
      <c r="G51" s="15" t="n"/>
      <c r="H51" s="15" t="n"/>
      <c r="I51" s="12">
        <f>IF(OR(G51="",C51=""),"",IF(OR(R51="vor 2025 erreicht",AND(ISNUMBER(R51),R51&lt;DATE(2026,1,1))),"Reglement prüfen",IF(OR(F51="J",YEAR(C51)&gt;2008),"nein",IF(G51&gt;ES26,"ja","nein"))))</f>
        <v/>
      </c>
      <c r="J51" s="12">
        <f>IF(OR(H51="",C51=""),"",IF(OR(R51="vor 2025 erreicht",AND(ISNUMBER(R51),R51&lt;DATE(2027,1,1))),"Reglement prüfen",IF(OR(F51="J",YEAR(C51)&gt;2009),"nein",IF(H51&gt;ESReg,"ja","nein"))))</f>
        <v/>
      </c>
      <c r="K51" s="12">
        <f>IF(OR(I51="",J51=""),"",IF(J51="Reglement prüfen","Referenzalter: Reglement prüfen",IF(AND(I51="ja",J51="nein"),"fällt weg: informieren",IF(AND(I51&lt;&gt;"ja",J51="ja"),"neu versichern","unverändert"))))</f>
        <v/>
      </c>
      <c r="L51" s="14">
        <f>IF(I51="","",IF(I51="ja",MAX(MinK26,MIN(G51,OGB26)-KA26),0))</f>
        <v/>
      </c>
      <c r="M51" s="14">
        <f>IF(J51="","",IF(J51="ja",MAX(MinK27,MIN(H51,OGB27)-KA27),0))</f>
        <v/>
      </c>
      <c r="N51" s="14">
        <f>IF(J51&lt;&gt;"ja","",IF(KAVariante="BVG-Minimum",KA27,IF(KAVariante="proportional zum Beschäftigungsgrad",ROUND(KA27*IF(E51="",1,E51),0),IF(KAVariante="kein Koordinationsabzug",0,IF(KAFest="",KA27,KAFest)))))</f>
        <v/>
      </c>
      <c r="O51" s="33">
        <f>IF(J51="","",IF(J51&lt;&gt;"ja",0,MAX(MinK27,MIN(H51,OGB27)-N51)))</f>
        <v/>
      </c>
      <c r="P51" s="15" t="n"/>
      <c r="Q51" s="12">
        <f>IF(A51="","",IF(P51="",IF(J51="ja","offen: Wert eintragen",""),IF(ABS(P51-O51)&lt;=Toleranz,"ok","prüfen: Abweichung")))</f>
        <v/>
      </c>
      <c r="R51" s="28">
        <f>IF(OR(C51="",D51=""),"",IF(AND(D51="F",YEAR(C51)&lt;=1960),"vor 2025 erreicht",EDATE(C51,IF(D51="M",RAM,IF(YEAR(C51)&gt;=1964,RA64,IF(YEAR(C51)=1963,RA63,IF(YEAR(C51)=1962,RA62,RA61)))))))</f>
        <v/>
      </c>
      <c r="S51" s="12">
        <f>IF(C51="","",IF(YEAR(C51)=2009,"AHV-beitragspflichtig ab 01.01.2027",IF(YEAR(C51)&gt;=2010,"noch nicht AHV-beitragspflichtig (ab 1.1. nach dem 17. Geburtstag)",IF(AND(ISNUMBER(R51),YEAR(R51)=2027),"Referenzalter 2027: Freibetrag ab Folgemonat, ALV endet Ende Monat",IF(OR(R51="vor 2025 erreicht",AND(ISNUMBER(R51),R51&lt;DATE(2027,1,1))),IF(T51="","im Referenzalter: Verzicht Freibetrag 2027 klären","im Referenzalter: Freibetrag "&amp;IF(T51="J","nicht anwenden","anwenden")),"")))))</f>
        <v/>
      </c>
      <c r="T51" s="16" t="n"/>
      <c r="U51" s="12">
        <f>IF(H51="","",IF(H51&gt;ALVMax27,"über Höchstbetrag: ALV und UVG plafoniert",""))</f>
        <v/>
      </c>
      <c r="V51" s="25">
        <f>IF(A51="","",IF(OR(LEFT(K51,5)="fällt",LEFT(K51,3)="neu",LEFT(K51,5)="Refer",LEFT(Q51,6)="prüfen",LEFT(Q51,5)="offen",LEFT(S51,3)="AHV",LEFT(S51,14)="Referenzalter ",ISNUMBER(SEARCH("klären",S51))),"prüfen","ok"))</f>
        <v/>
      </c>
    </row>
    <row r="52">
      <c r="A52" s="16" t="n"/>
      <c r="B52" s="16" t="n"/>
      <c r="C52" s="17" t="n"/>
      <c r="D52" s="16" t="n"/>
      <c r="E52" s="32" t="n"/>
      <c r="F52" s="16" t="n"/>
      <c r="G52" s="15" t="n"/>
      <c r="H52" s="15" t="n"/>
      <c r="I52" s="12">
        <f>IF(OR(G52="",C52=""),"",IF(OR(R52="vor 2025 erreicht",AND(ISNUMBER(R52),R52&lt;DATE(2026,1,1))),"Reglement prüfen",IF(OR(F52="J",YEAR(C52)&gt;2008),"nein",IF(G52&gt;ES26,"ja","nein"))))</f>
        <v/>
      </c>
      <c r="J52" s="12">
        <f>IF(OR(H52="",C52=""),"",IF(OR(R52="vor 2025 erreicht",AND(ISNUMBER(R52),R52&lt;DATE(2027,1,1))),"Reglement prüfen",IF(OR(F52="J",YEAR(C52)&gt;2009),"nein",IF(H52&gt;ESReg,"ja","nein"))))</f>
        <v/>
      </c>
      <c r="K52" s="12">
        <f>IF(OR(I52="",J52=""),"",IF(J52="Reglement prüfen","Referenzalter: Reglement prüfen",IF(AND(I52="ja",J52="nein"),"fällt weg: informieren",IF(AND(I52&lt;&gt;"ja",J52="ja"),"neu versichern","unverändert"))))</f>
        <v/>
      </c>
      <c r="L52" s="14">
        <f>IF(I52="","",IF(I52="ja",MAX(MinK26,MIN(G52,OGB26)-KA26),0))</f>
        <v/>
      </c>
      <c r="M52" s="14">
        <f>IF(J52="","",IF(J52="ja",MAX(MinK27,MIN(H52,OGB27)-KA27),0))</f>
        <v/>
      </c>
      <c r="N52" s="14">
        <f>IF(J52&lt;&gt;"ja","",IF(KAVariante="BVG-Minimum",KA27,IF(KAVariante="proportional zum Beschäftigungsgrad",ROUND(KA27*IF(E52="",1,E52),0),IF(KAVariante="kein Koordinationsabzug",0,IF(KAFest="",KA27,KAFest)))))</f>
        <v/>
      </c>
      <c r="O52" s="33">
        <f>IF(J52="","",IF(J52&lt;&gt;"ja",0,MAX(MinK27,MIN(H52,OGB27)-N52)))</f>
        <v/>
      </c>
      <c r="P52" s="15" t="n"/>
      <c r="Q52" s="12">
        <f>IF(A52="","",IF(P52="",IF(J52="ja","offen: Wert eintragen",""),IF(ABS(P52-O52)&lt;=Toleranz,"ok","prüfen: Abweichung")))</f>
        <v/>
      </c>
      <c r="R52" s="28">
        <f>IF(OR(C52="",D52=""),"",IF(AND(D52="F",YEAR(C52)&lt;=1960),"vor 2025 erreicht",EDATE(C52,IF(D52="M",RAM,IF(YEAR(C52)&gt;=1964,RA64,IF(YEAR(C52)=1963,RA63,IF(YEAR(C52)=1962,RA62,RA61)))))))</f>
        <v/>
      </c>
      <c r="S52" s="12">
        <f>IF(C52="","",IF(YEAR(C52)=2009,"AHV-beitragspflichtig ab 01.01.2027",IF(YEAR(C52)&gt;=2010,"noch nicht AHV-beitragspflichtig (ab 1.1. nach dem 17. Geburtstag)",IF(AND(ISNUMBER(R52),YEAR(R52)=2027),"Referenzalter 2027: Freibetrag ab Folgemonat, ALV endet Ende Monat",IF(OR(R52="vor 2025 erreicht",AND(ISNUMBER(R52),R52&lt;DATE(2027,1,1))),IF(T52="","im Referenzalter: Verzicht Freibetrag 2027 klären","im Referenzalter: Freibetrag "&amp;IF(T52="J","nicht anwenden","anwenden")),"")))))</f>
        <v/>
      </c>
      <c r="T52" s="16" t="n"/>
      <c r="U52" s="12">
        <f>IF(H52="","",IF(H52&gt;ALVMax27,"über Höchstbetrag: ALV und UVG plafoniert",""))</f>
        <v/>
      </c>
      <c r="V52" s="25">
        <f>IF(A52="","",IF(OR(LEFT(K52,5)="fällt",LEFT(K52,3)="neu",LEFT(K52,5)="Refer",LEFT(Q52,6)="prüfen",LEFT(Q52,5)="offen",LEFT(S52,3)="AHV",LEFT(S52,14)="Referenzalter ",ISNUMBER(SEARCH("klären",S52))),"prüfen","ok"))</f>
        <v/>
      </c>
    </row>
    <row r="53">
      <c r="A53" s="16" t="n"/>
      <c r="B53" s="16" t="n"/>
      <c r="C53" s="17" t="n"/>
      <c r="D53" s="16" t="n"/>
      <c r="E53" s="32" t="n"/>
      <c r="F53" s="16" t="n"/>
      <c r="G53" s="15" t="n"/>
      <c r="H53" s="15" t="n"/>
      <c r="I53" s="12">
        <f>IF(OR(G53="",C53=""),"",IF(OR(R53="vor 2025 erreicht",AND(ISNUMBER(R53),R53&lt;DATE(2026,1,1))),"Reglement prüfen",IF(OR(F53="J",YEAR(C53)&gt;2008),"nein",IF(G53&gt;ES26,"ja","nein"))))</f>
        <v/>
      </c>
      <c r="J53" s="12">
        <f>IF(OR(H53="",C53=""),"",IF(OR(R53="vor 2025 erreicht",AND(ISNUMBER(R53),R53&lt;DATE(2027,1,1))),"Reglement prüfen",IF(OR(F53="J",YEAR(C53)&gt;2009),"nein",IF(H53&gt;ESReg,"ja","nein"))))</f>
        <v/>
      </c>
      <c r="K53" s="12">
        <f>IF(OR(I53="",J53=""),"",IF(J53="Reglement prüfen","Referenzalter: Reglement prüfen",IF(AND(I53="ja",J53="nein"),"fällt weg: informieren",IF(AND(I53&lt;&gt;"ja",J53="ja"),"neu versichern","unverändert"))))</f>
        <v/>
      </c>
      <c r="L53" s="14">
        <f>IF(I53="","",IF(I53="ja",MAX(MinK26,MIN(G53,OGB26)-KA26),0))</f>
        <v/>
      </c>
      <c r="M53" s="14">
        <f>IF(J53="","",IF(J53="ja",MAX(MinK27,MIN(H53,OGB27)-KA27),0))</f>
        <v/>
      </c>
      <c r="N53" s="14">
        <f>IF(J53&lt;&gt;"ja","",IF(KAVariante="BVG-Minimum",KA27,IF(KAVariante="proportional zum Beschäftigungsgrad",ROUND(KA27*IF(E53="",1,E53),0),IF(KAVariante="kein Koordinationsabzug",0,IF(KAFest="",KA27,KAFest)))))</f>
        <v/>
      </c>
      <c r="O53" s="33">
        <f>IF(J53="","",IF(J53&lt;&gt;"ja",0,MAX(MinK27,MIN(H53,OGB27)-N53)))</f>
        <v/>
      </c>
      <c r="P53" s="15" t="n"/>
      <c r="Q53" s="12">
        <f>IF(A53="","",IF(P53="",IF(J53="ja","offen: Wert eintragen",""),IF(ABS(P53-O53)&lt;=Toleranz,"ok","prüfen: Abweichung")))</f>
        <v/>
      </c>
      <c r="R53" s="28">
        <f>IF(OR(C53="",D53=""),"",IF(AND(D53="F",YEAR(C53)&lt;=1960),"vor 2025 erreicht",EDATE(C53,IF(D53="M",RAM,IF(YEAR(C53)&gt;=1964,RA64,IF(YEAR(C53)=1963,RA63,IF(YEAR(C53)=1962,RA62,RA61)))))))</f>
        <v/>
      </c>
      <c r="S53" s="12">
        <f>IF(C53="","",IF(YEAR(C53)=2009,"AHV-beitragspflichtig ab 01.01.2027",IF(YEAR(C53)&gt;=2010,"noch nicht AHV-beitragspflichtig (ab 1.1. nach dem 17. Geburtstag)",IF(AND(ISNUMBER(R53),YEAR(R53)=2027),"Referenzalter 2027: Freibetrag ab Folgemonat, ALV endet Ende Monat",IF(OR(R53="vor 2025 erreicht",AND(ISNUMBER(R53),R53&lt;DATE(2027,1,1))),IF(T53="","im Referenzalter: Verzicht Freibetrag 2027 klären","im Referenzalter: Freibetrag "&amp;IF(T53="J","nicht anwenden","anwenden")),"")))))</f>
        <v/>
      </c>
      <c r="T53" s="16" t="n"/>
      <c r="U53" s="12">
        <f>IF(H53="","",IF(H53&gt;ALVMax27,"über Höchstbetrag: ALV und UVG plafoniert",""))</f>
        <v/>
      </c>
      <c r="V53" s="25">
        <f>IF(A53="","",IF(OR(LEFT(K53,5)="fällt",LEFT(K53,3)="neu",LEFT(K53,5)="Refer",LEFT(Q53,6)="prüfen",LEFT(Q53,5)="offen",LEFT(S53,3)="AHV",LEFT(S53,14)="Referenzalter ",ISNUMBER(SEARCH("klären",S53))),"prüfen","ok"))</f>
        <v/>
      </c>
    </row>
    <row r="54">
      <c r="A54" s="16" t="n"/>
      <c r="B54" s="16" t="n"/>
      <c r="C54" s="17" t="n"/>
      <c r="D54" s="16" t="n"/>
      <c r="E54" s="32" t="n"/>
      <c r="F54" s="16" t="n"/>
      <c r="G54" s="15" t="n"/>
      <c r="H54" s="15" t="n"/>
      <c r="I54" s="12">
        <f>IF(OR(G54="",C54=""),"",IF(OR(R54="vor 2025 erreicht",AND(ISNUMBER(R54),R54&lt;DATE(2026,1,1))),"Reglement prüfen",IF(OR(F54="J",YEAR(C54)&gt;2008),"nein",IF(G54&gt;ES26,"ja","nein"))))</f>
        <v/>
      </c>
      <c r="J54" s="12">
        <f>IF(OR(H54="",C54=""),"",IF(OR(R54="vor 2025 erreicht",AND(ISNUMBER(R54),R54&lt;DATE(2027,1,1))),"Reglement prüfen",IF(OR(F54="J",YEAR(C54)&gt;2009),"nein",IF(H54&gt;ESReg,"ja","nein"))))</f>
        <v/>
      </c>
      <c r="K54" s="12">
        <f>IF(OR(I54="",J54=""),"",IF(J54="Reglement prüfen","Referenzalter: Reglement prüfen",IF(AND(I54="ja",J54="nein"),"fällt weg: informieren",IF(AND(I54&lt;&gt;"ja",J54="ja"),"neu versichern","unverändert"))))</f>
        <v/>
      </c>
      <c r="L54" s="14">
        <f>IF(I54="","",IF(I54="ja",MAX(MinK26,MIN(G54,OGB26)-KA26),0))</f>
        <v/>
      </c>
      <c r="M54" s="14">
        <f>IF(J54="","",IF(J54="ja",MAX(MinK27,MIN(H54,OGB27)-KA27),0))</f>
        <v/>
      </c>
      <c r="N54" s="14">
        <f>IF(J54&lt;&gt;"ja","",IF(KAVariante="BVG-Minimum",KA27,IF(KAVariante="proportional zum Beschäftigungsgrad",ROUND(KA27*IF(E54="",1,E54),0),IF(KAVariante="kein Koordinationsabzug",0,IF(KAFest="",KA27,KAFest)))))</f>
        <v/>
      </c>
      <c r="O54" s="33">
        <f>IF(J54="","",IF(J54&lt;&gt;"ja",0,MAX(MinK27,MIN(H54,OGB27)-N54)))</f>
        <v/>
      </c>
      <c r="P54" s="15" t="n"/>
      <c r="Q54" s="12">
        <f>IF(A54="","",IF(P54="",IF(J54="ja","offen: Wert eintragen",""),IF(ABS(P54-O54)&lt;=Toleranz,"ok","prüfen: Abweichung")))</f>
        <v/>
      </c>
      <c r="R54" s="28">
        <f>IF(OR(C54="",D54=""),"",IF(AND(D54="F",YEAR(C54)&lt;=1960),"vor 2025 erreicht",EDATE(C54,IF(D54="M",RAM,IF(YEAR(C54)&gt;=1964,RA64,IF(YEAR(C54)=1963,RA63,IF(YEAR(C54)=1962,RA62,RA61)))))))</f>
        <v/>
      </c>
      <c r="S54" s="12">
        <f>IF(C54="","",IF(YEAR(C54)=2009,"AHV-beitragspflichtig ab 01.01.2027",IF(YEAR(C54)&gt;=2010,"noch nicht AHV-beitragspflichtig (ab 1.1. nach dem 17. Geburtstag)",IF(AND(ISNUMBER(R54),YEAR(R54)=2027),"Referenzalter 2027: Freibetrag ab Folgemonat, ALV endet Ende Monat",IF(OR(R54="vor 2025 erreicht",AND(ISNUMBER(R54),R54&lt;DATE(2027,1,1))),IF(T54="","im Referenzalter: Verzicht Freibetrag 2027 klären","im Referenzalter: Freibetrag "&amp;IF(T54="J","nicht anwenden","anwenden")),"")))))</f>
        <v/>
      </c>
      <c r="T54" s="16" t="n"/>
      <c r="U54" s="12">
        <f>IF(H54="","",IF(H54&gt;ALVMax27,"über Höchstbetrag: ALV und UVG plafoniert",""))</f>
        <v/>
      </c>
      <c r="V54" s="25">
        <f>IF(A54="","",IF(OR(LEFT(K54,5)="fällt",LEFT(K54,3)="neu",LEFT(K54,5)="Refer",LEFT(Q54,6)="prüfen",LEFT(Q54,5)="offen",LEFT(S54,3)="AHV",LEFT(S54,14)="Referenzalter ",ISNUMBER(SEARCH("klären",S54))),"prüfen","ok"))</f>
        <v/>
      </c>
    </row>
    <row r="55">
      <c r="A55" s="16" t="n"/>
      <c r="B55" s="16" t="n"/>
      <c r="C55" s="17" t="n"/>
      <c r="D55" s="16" t="n"/>
      <c r="E55" s="32" t="n"/>
      <c r="F55" s="16" t="n"/>
      <c r="G55" s="15" t="n"/>
      <c r="H55" s="15" t="n"/>
      <c r="I55" s="12">
        <f>IF(OR(G55="",C55=""),"",IF(OR(R55="vor 2025 erreicht",AND(ISNUMBER(R55),R55&lt;DATE(2026,1,1))),"Reglement prüfen",IF(OR(F55="J",YEAR(C55)&gt;2008),"nein",IF(G55&gt;ES26,"ja","nein"))))</f>
        <v/>
      </c>
      <c r="J55" s="12">
        <f>IF(OR(H55="",C55=""),"",IF(OR(R55="vor 2025 erreicht",AND(ISNUMBER(R55),R55&lt;DATE(2027,1,1))),"Reglement prüfen",IF(OR(F55="J",YEAR(C55)&gt;2009),"nein",IF(H55&gt;ESReg,"ja","nein"))))</f>
        <v/>
      </c>
      <c r="K55" s="12">
        <f>IF(OR(I55="",J55=""),"",IF(J55="Reglement prüfen","Referenzalter: Reglement prüfen",IF(AND(I55="ja",J55="nein"),"fällt weg: informieren",IF(AND(I55&lt;&gt;"ja",J55="ja"),"neu versichern","unverändert"))))</f>
        <v/>
      </c>
      <c r="L55" s="14">
        <f>IF(I55="","",IF(I55="ja",MAX(MinK26,MIN(G55,OGB26)-KA26),0))</f>
        <v/>
      </c>
      <c r="M55" s="14">
        <f>IF(J55="","",IF(J55="ja",MAX(MinK27,MIN(H55,OGB27)-KA27),0))</f>
        <v/>
      </c>
      <c r="N55" s="14">
        <f>IF(J55&lt;&gt;"ja","",IF(KAVariante="BVG-Minimum",KA27,IF(KAVariante="proportional zum Beschäftigungsgrad",ROUND(KA27*IF(E55="",1,E55),0),IF(KAVariante="kein Koordinationsabzug",0,IF(KAFest="",KA27,KAFest)))))</f>
        <v/>
      </c>
      <c r="O55" s="33">
        <f>IF(J55="","",IF(J55&lt;&gt;"ja",0,MAX(MinK27,MIN(H55,OGB27)-N55)))</f>
        <v/>
      </c>
      <c r="P55" s="15" t="n"/>
      <c r="Q55" s="12">
        <f>IF(A55="","",IF(P55="",IF(J55="ja","offen: Wert eintragen",""),IF(ABS(P55-O55)&lt;=Toleranz,"ok","prüfen: Abweichung")))</f>
        <v/>
      </c>
      <c r="R55" s="28">
        <f>IF(OR(C55="",D55=""),"",IF(AND(D55="F",YEAR(C55)&lt;=1960),"vor 2025 erreicht",EDATE(C55,IF(D55="M",RAM,IF(YEAR(C55)&gt;=1964,RA64,IF(YEAR(C55)=1963,RA63,IF(YEAR(C55)=1962,RA62,RA61)))))))</f>
        <v/>
      </c>
      <c r="S55" s="12">
        <f>IF(C55="","",IF(YEAR(C55)=2009,"AHV-beitragspflichtig ab 01.01.2027",IF(YEAR(C55)&gt;=2010,"noch nicht AHV-beitragspflichtig (ab 1.1. nach dem 17. Geburtstag)",IF(AND(ISNUMBER(R55),YEAR(R55)=2027),"Referenzalter 2027: Freibetrag ab Folgemonat, ALV endet Ende Monat",IF(OR(R55="vor 2025 erreicht",AND(ISNUMBER(R55),R55&lt;DATE(2027,1,1))),IF(T55="","im Referenzalter: Verzicht Freibetrag 2027 klären","im Referenzalter: Freibetrag "&amp;IF(T55="J","nicht anwenden","anwenden")),"")))))</f>
        <v/>
      </c>
      <c r="T55" s="16" t="n"/>
      <c r="U55" s="12">
        <f>IF(H55="","",IF(H55&gt;ALVMax27,"über Höchstbetrag: ALV und UVG plafoniert",""))</f>
        <v/>
      </c>
      <c r="V55" s="25">
        <f>IF(A55="","",IF(OR(LEFT(K55,5)="fällt",LEFT(K55,3)="neu",LEFT(K55,5)="Refer",LEFT(Q55,6)="prüfen",LEFT(Q55,5)="offen",LEFT(S55,3)="AHV",LEFT(S55,14)="Referenzalter ",ISNUMBER(SEARCH("klären",S55))),"prüfen","ok"))</f>
        <v/>
      </c>
    </row>
    <row r="56">
      <c r="A56" s="16" t="n"/>
      <c r="B56" s="16" t="n"/>
      <c r="C56" s="17" t="n"/>
      <c r="D56" s="16" t="n"/>
      <c r="E56" s="32" t="n"/>
      <c r="F56" s="16" t="n"/>
      <c r="G56" s="15" t="n"/>
      <c r="H56" s="15" t="n"/>
      <c r="I56" s="12">
        <f>IF(OR(G56="",C56=""),"",IF(OR(R56="vor 2025 erreicht",AND(ISNUMBER(R56),R56&lt;DATE(2026,1,1))),"Reglement prüfen",IF(OR(F56="J",YEAR(C56)&gt;2008),"nein",IF(G56&gt;ES26,"ja","nein"))))</f>
        <v/>
      </c>
      <c r="J56" s="12">
        <f>IF(OR(H56="",C56=""),"",IF(OR(R56="vor 2025 erreicht",AND(ISNUMBER(R56),R56&lt;DATE(2027,1,1))),"Reglement prüfen",IF(OR(F56="J",YEAR(C56)&gt;2009),"nein",IF(H56&gt;ESReg,"ja","nein"))))</f>
        <v/>
      </c>
      <c r="K56" s="12">
        <f>IF(OR(I56="",J56=""),"",IF(J56="Reglement prüfen","Referenzalter: Reglement prüfen",IF(AND(I56="ja",J56="nein"),"fällt weg: informieren",IF(AND(I56&lt;&gt;"ja",J56="ja"),"neu versichern","unverändert"))))</f>
        <v/>
      </c>
      <c r="L56" s="14">
        <f>IF(I56="","",IF(I56="ja",MAX(MinK26,MIN(G56,OGB26)-KA26),0))</f>
        <v/>
      </c>
      <c r="M56" s="14">
        <f>IF(J56="","",IF(J56="ja",MAX(MinK27,MIN(H56,OGB27)-KA27),0))</f>
        <v/>
      </c>
      <c r="N56" s="14">
        <f>IF(J56&lt;&gt;"ja","",IF(KAVariante="BVG-Minimum",KA27,IF(KAVariante="proportional zum Beschäftigungsgrad",ROUND(KA27*IF(E56="",1,E56),0),IF(KAVariante="kein Koordinationsabzug",0,IF(KAFest="",KA27,KAFest)))))</f>
        <v/>
      </c>
      <c r="O56" s="33">
        <f>IF(J56="","",IF(J56&lt;&gt;"ja",0,MAX(MinK27,MIN(H56,OGB27)-N56)))</f>
        <v/>
      </c>
      <c r="P56" s="15" t="n"/>
      <c r="Q56" s="12">
        <f>IF(A56="","",IF(P56="",IF(J56="ja","offen: Wert eintragen",""),IF(ABS(P56-O56)&lt;=Toleranz,"ok","prüfen: Abweichung")))</f>
        <v/>
      </c>
      <c r="R56" s="28">
        <f>IF(OR(C56="",D56=""),"",IF(AND(D56="F",YEAR(C56)&lt;=1960),"vor 2025 erreicht",EDATE(C56,IF(D56="M",RAM,IF(YEAR(C56)&gt;=1964,RA64,IF(YEAR(C56)=1963,RA63,IF(YEAR(C56)=1962,RA62,RA61)))))))</f>
        <v/>
      </c>
      <c r="S56" s="12">
        <f>IF(C56="","",IF(YEAR(C56)=2009,"AHV-beitragspflichtig ab 01.01.2027",IF(YEAR(C56)&gt;=2010,"noch nicht AHV-beitragspflichtig (ab 1.1. nach dem 17. Geburtstag)",IF(AND(ISNUMBER(R56),YEAR(R56)=2027),"Referenzalter 2027: Freibetrag ab Folgemonat, ALV endet Ende Monat",IF(OR(R56="vor 2025 erreicht",AND(ISNUMBER(R56),R56&lt;DATE(2027,1,1))),IF(T56="","im Referenzalter: Verzicht Freibetrag 2027 klären","im Referenzalter: Freibetrag "&amp;IF(T56="J","nicht anwenden","anwenden")),"")))))</f>
        <v/>
      </c>
      <c r="T56" s="16" t="n"/>
      <c r="U56" s="12">
        <f>IF(H56="","",IF(H56&gt;ALVMax27,"über Höchstbetrag: ALV und UVG plafoniert",""))</f>
        <v/>
      </c>
      <c r="V56" s="25">
        <f>IF(A56="","",IF(OR(LEFT(K56,5)="fällt",LEFT(K56,3)="neu",LEFT(K56,5)="Refer",LEFT(Q56,6)="prüfen",LEFT(Q56,5)="offen",LEFT(S56,3)="AHV",LEFT(S56,14)="Referenzalter ",ISNUMBER(SEARCH("klären",S56))),"prüfen","ok"))</f>
        <v/>
      </c>
    </row>
    <row r="57">
      <c r="A57" s="16" t="n"/>
      <c r="B57" s="16" t="n"/>
      <c r="C57" s="17" t="n"/>
      <c r="D57" s="16" t="n"/>
      <c r="E57" s="32" t="n"/>
      <c r="F57" s="16" t="n"/>
      <c r="G57" s="15" t="n"/>
      <c r="H57" s="15" t="n"/>
      <c r="I57" s="12">
        <f>IF(OR(G57="",C57=""),"",IF(OR(R57="vor 2025 erreicht",AND(ISNUMBER(R57),R57&lt;DATE(2026,1,1))),"Reglement prüfen",IF(OR(F57="J",YEAR(C57)&gt;2008),"nein",IF(G57&gt;ES26,"ja","nein"))))</f>
        <v/>
      </c>
      <c r="J57" s="12">
        <f>IF(OR(H57="",C57=""),"",IF(OR(R57="vor 2025 erreicht",AND(ISNUMBER(R57),R57&lt;DATE(2027,1,1))),"Reglement prüfen",IF(OR(F57="J",YEAR(C57)&gt;2009),"nein",IF(H57&gt;ESReg,"ja","nein"))))</f>
        <v/>
      </c>
      <c r="K57" s="12">
        <f>IF(OR(I57="",J57=""),"",IF(J57="Reglement prüfen","Referenzalter: Reglement prüfen",IF(AND(I57="ja",J57="nein"),"fällt weg: informieren",IF(AND(I57&lt;&gt;"ja",J57="ja"),"neu versichern","unverändert"))))</f>
        <v/>
      </c>
      <c r="L57" s="14">
        <f>IF(I57="","",IF(I57="ja",MAX(MinK26,MIN(G57,OGB26)-KA26),0))</f>
        <v/>
      </c>
      <c r="M57" s="14">
        <f>IF(J57="","",IF(J57="ja",MAX(MinK27,MIN(H57,OGB27)-KA27),0))</f>
        <v/>
      </c>
      <c r="N57" s="14">
        <f>IF(J57&lt;&gt;"ja","",IF(KAVariante="BVG-Minimum",KA27,IF(KAVariante="proportional zum Beschäftigungsgrad",ROUND(KA27*IF(E57="",1,E57),0),IF(KAVariante="kein Koordinationsabzug",0,IF(KAFest="",KA27,KAFest)))))</f>
        <v/>
      </c>
      <c r="O57" s="33">
        <f>IF(J57="","",IF(J57&lt;&gt;"ja",0,MAX(MinK27,MIN(H57,OGB27)-N57)))</f>
        <v/>
      </c>
      <c r="P57" s="15" t="n"/>
      <c r="Q57" s="12">
        <f>IF(A57="","",IF(P57="",IF(J57="ja","offen: Wert eintragen",""),IF(ABS(P57-O57)&lt;=Toleranz,"ok","prüfen: Abweichung")))</f>
        <v/>
      </c>
      <c r="R57" s="28">
        <f>IF(OR(C57="",D57=""),"",IF(AND(D57="F",YEAR(C57)&lt;=1960),"vor 2025 erreicht",EDATE(C57,IF(D57="M",RAM,IF(YEAR(C57)&gt;=1964,RA64,IF(YEAR(C57)=1963,RA63,IF(YEAR(C57)=1962,RA62,RA61)))))))</f>
        <v/>
      </c>
      <c r="S57" s="12">
        <f>IF(C57="","",IF(YEAR(C57)=2009,"AHV-beitragspflichtig ab 01.01.2027",IF(YEAR(C57)&gt;=2010,"noch nicht AHV-beitragspflichtig (ab 1.1. nach dem 17. Geburtstag)",IF(AND(ISNUMBER(R57),YEAR(R57)=2027),"Referenzalter 2027: Freibetrag ab Folgemonat, ALV endet Ende Monat",IF(OR(R57="vor 2025 erreicht",AND(ISNUMBER(R57),R57&lt;DATE(2027,1,1))),IF(T57="","im Referenzalter: Verzicht Freibetrag 2027 klären","im Referenzalter: Freibetrag "&amp;IF(T57="J","nicht anwenden","anwenden")),"")))))</f>
        <v/>
      </c>
      <c r="T57" s="16" t="n"/>
      <c r="U57" s="12">
        <f>IF(H57="","",IF(H57&gt;ALVMax27,"über Höchstbetrag: ALV und UVG plafoniert",""))</f>
        <v/>
      </c>
      <c r="V57" s="25">
        <f>IF(A57="","",IF(OR(LEFT(K57,5)="fällt",LEFT(K57,3)="neu",LEFT(K57,5)="Refer",LEFT(Q57,6)="prüfen",LEFT(Q57,5)="offen",LEFT(S57,3)="AHV",LEFT(S57,14)="Referenzalter ",ISNUMBER(SEARCH("klären",S57))),"prüfen","ok"))</f>
        <v/>
      </c>
    </row>
    <row r="58">
      <c r="A58" s="16" t="n"/>
      <c r="B58" s="16" t="n"/>
      <c r="C58" s="17" t="n"/>
      <c r="D58" s="16" t="n"/>
      <c r="E58" s="32" t="n"/>
      <c r="F58" s="16" t="n"/>
      <c r="G58" s="15" t="n"/>
      <c r="H58" s="15" t="n"/>
      <c r="I58" s="12">
        <f>IF(OR(G58="",C58=""),"",IF(OR(R58="vor 2025 erreicht",AND(ISNUMBER(R58),R58&lt;DATE(2026,1,1))),"Reglement prüfen",IF(OR(F58="J",YEAR(C58)&gt;2008),"nein",IF(G58&gt;ES26,"ja","nein"))))</f>
        <v/>
      </c>
      <c r="J58" s="12">
        <f>IF(OR(H58="",C58=""),"",IF(OR(R58="vor 2025 erreicht",AND(ISNUMBER(R58),R58&lt;DATE(2027,1,1))),"Reglement prüfen",IF(OR(F58="J",YEAR(C58)&gt;2009),"nein",IF(H58&gt;ESReg,"ja","nein"))))</f>
        <v/>
      </c>
      <c r="K58" s="12">
        <f>IF(OR(I58="",J58=""),"",IF(J58="Reglement prüfen","Referenzalter: Reglement prüfen",IF(AND(I58="ja",J58="nein"),"fällt weg: informieren",IF(AND(I58&lt;&gt;"ja",J58="ja"),"neu versichern","unverändert"))))</f>
        <v/>
      </c>
      <c r="L58" s="14">
        <f>IF(I58="","",IF(I58="ja",MAX(MinK26,MIN(G58,OGB26)-KA26),0))</f>
        <v/>
      </c>
      <c r="M58" s="14">
        <f>IF(J58="","",IF(J58="ja",MAX(MinK27,MIN(H58,OGB27)-KA27),0))</f>
        <v/>
      </c>
      <c r="N58" s="14">
        <f>IF(J58&lt;&gt;"ja","",IF(KAVariante="BVG-Minimum",KA27,IF(KAVariante="proportional zum Beschäftigungsgrad",ROUND(KA27*IF(E58="",1,E58),0),IF(KAVariante="kein Koordinationsabzug",0,IF(KAFest="",KA27,KAFest)))))</f>
        <v/>
      </c>
      <c r="O58" s="33">
        <f>IF(J58="","",IF(J58&lt;&gt;"ja",0,MAX(MinK27,MIN(H58,OGB27)-N58)))</f>
        <v/>
      </c>
      <c r="P58" s="15" t="n"/>
      <c r="Q58" s="12">
        <f>IF(A58="","",IF(P58="",IF(J58="ja","offen: Wert eintragen",""),IF(ABS(P58-O58)&lt;=Toleranz,"ok","prüfen: Abweichung")))</f>
        <v/>
      </c>
      <c r="R58" s="28">
        <f>IF(OR(C58="",D58=""),"",IF(AND(D58="F",YEAR(C58)&lt;=1960),"vor 2025 erreicht",EDATE(C58,IF(D58="M",RAM,IF(YEAR(C58)&gt;=1964,RA64,IF(YEAR(C58)=1963,RA63,IF(YEAR(C58)=1962,RA62,RA61)))))))</f>
        <v/>
      </c>
      <c r="S58" s="12">
        <f>IF(C58="","",IF(YEAR(C58)=2009,"AHV-beitragspflichtig ab 01.01.2027",IF(YEAR(C58)&gt;=2010,"noch nicht AHV-beitragspflichtig (ab 1.1. nach dem 17. Geburtstag)",IF(AND(ISNUMBER(R58),YEAR(R58)=2027),"Referenzalter 2027: Freibetrag ab Folgemonat, ALV endet Ende Monat",IF(OR(R58="vor 2025 erreicht",AND(ISNUMBER(R58),R58&lt;DATE(2027,1,1))),IF(T58="","im Referenzalter: Verzicht Freibetrag 2027 klären","im Referenzalter: Freibetrag "&amp;IF(T58="J","nicht anwenden","anwenden")),"")))))</f>
        <v/>
      </c>
      <c r="T58" s="16" t="n"/>
      <c r="U58" s="12">
        <f>IF(H58="","",IF(H58&gt;ALVMax27,"über Höchstbetrag: ALV und UVG plafoniert",""))</f>
        <v/>
      </c>
      <c r="V58" s="25">
        <f>IF(A58="","",IF(OR(LEFT(K58,5)="fällt",LEFT(K58,3)="neu",LEFT(K58,5)="Refer",LEFT(Q58,6)="prüfen",LEFT(Q58,5)="offen",LEFT(S58,3)="AHV",LEFT(S58,14)="Referenzalter ",ISNUMBER(SEARCH("klären",S58))),"prüfen","ok"))</f>
        <v/>
      </c>
    </row>
    <row r="59">
      <c r="A59" s="16" t="n"/>
      <c r="B59" s="16" t="n"/>
      <c r="C59" s="17" t="n"/>
      <c r="D59" s="16" t="n"/>
      <c r="E59" s="32" t="n"/>
      <c r="F59" s="16" t="n"/>
      <c r="G59" s="15" t="n"/>
      <c r="H59" s="15" t="n"/>
      <c r="I59" s="12">
        <f>IF(OR(G59="",C59=""),"",IF(OR(R59="vor 2025 erreicht",AND(ISNUMBER(R59),R59&lt;DATE(2026,1,1))),"Reglement prüfen",IF(OR(F59="J",YEAR(C59)&gt;2008),"nein",IF(G59&gt;ES26,"ja","nein"))))</f>
        <v/>
      </c>
      <c r="J59" s="12">
        <f>IF(OR(H59="",C59=""),"",IF(OR(R59="vor 2025 erreicht",AND(ISNUMBER(R59),R59&lt;DATE(2027,1,1))),"Reglement prüfen",IF(OR(F59="J",YEAR(C59)&gt;2009),"nein",IF(H59&gt;ESReg,"ja","nein"))))</f>
        <v/>
      </c>
      <c r="K59" s="12">
        <f>IF(OR(I59="",J59=""),"",IF(J59="Reglement prüfen","Referenzalter: Reglement prüfen",IF(AND(I59="ja",J59="nein"),"fällt weg: informieren",IF(AND(I59&lt;&gt;"ja",J59="ja"),"neu versichern","unverändert"))))</f>
        <v/>
      </c>
      <c r="L59" s="14">
        <f>IF(I59="","",IF(I59="ja",MAX(MinK26,MIN(G59,OGB26)-KA26),0))</f>
        <v/>
      </c>
      <c r="M59" s="14">
        <f>IF(J59="","",IF(J59="ja",MAX(MinK27,MIN(H59,OGB27)-KA27),0))</f>
        <v/>
      </c>
      <c r="N59" s="14">
        <f>IF(J59&lt;&gt;"ja","",IF(KAVariante="BVG-Minimum",KA27,IF(KAVariante="proportional zum Beschäftigungsgrad",ROUND(KA27*IF(E59="",1,E59),0),IF(KAVariante="kein Koordinationsabzug",0,IF(KAFest="",KA27,KAFest)))))</f>
        <v/>
      </c>
      <c r="O59" s="33">
        <f>IF(J59="","",IF(J59&lt;&gt;"ja",0,MAX(MinK27,MIN(H59,OGB27)-N59)))</f>
        <v/>
      </c>
      <c r="P59" s="15" t="n"/>
      <c r="Q59" s="12">
        <f>IF(A59="","",IF(P59="",IF(J59="ja","offen: Wert eintragen",""),IF(ABS(P59-O59)&lt;=Toleranz,"ok","prüfen: Abweichung")))</f>
        <v/>
      </c>
      <c r="R59" s="28">
        <f>IF(OR(C59="",D59=""),"",IF(AND(D59="F",YEAR(C59)&lt;=1960),"vor 2025 erreicht",EDATE(C59,IF(D59="M",RAM,IF(YEAR(C59)&gt;=1964,RA64,IF(YEAR(C59)=1963,RA63,IF(YEAR(C59)=1962,RA62,RA61)))))))</f>
        <v/>
      </c>
      <c r="S59" s="12">
        <f>IF(C59="","",IF(YEAR(C59)=2009,"AHV-beitragspflichtig ab 01.01.2027",IF(YEAR(C59)&gt;=2010,"noch nicht AHV-beitragspflichtig (ab 1.1. nach dem 17. Geburtstag)",IF(AND(ISNUMBER(R59),YEAR(R59)=2027),"Referenzalter 2027: Freibetrag ab Folgemonat, ALV endet Ende Monat",IF(OR(R59="vor 2025 erreicht",AND(ISNUMBER(R59),R59&lt;DATE(2027,1,1))),IF(T59="","im Referenzalter: Verzicht Freibetrag 2027 klären","im Referenzalter: Freibetrag "&amp;IF(T59="J","nicht anwenden","anwenden")),"")))))</f>
        <v/>
      </c>
      <c r="T59" s="16" t="n"/>
      <c r="U59" s="12">
        <f>IF(H59="","",IF(H59&gt;ALVMax27,"über Höchstbetrag: ALV und UVG plafoniert",""))</f>
        <v/>
      </c>
      <c r="V59" s="25">
        <f>IF(A59="","",IF(OR(LEFT(K59,5)="fällt",LEFT(K59,3)="neu",LEFT(K59,5)="Refer",LEFT(Q59,6)="prüfen",LEFT(Q59,5)="offen",LEFT(S59,3)="AHV",LEFT(S59,14)="Referenzalter ",ISNUMBER(SEARCH("klären",S59))),"prüfen","ok"))</f>
        <v/>
      </c>
    </row>
    <row r="60">
      <c r="A60" s="16" t="n"/>
      <c r="B60" s="16" t="n"/>
      <c r="C60" s="17" t="n"/>
      <c r="D60" s="16" t="n"/>
      <c r="E60" s="32" t="n"/>
      <c r="F60" s="16" t="n"/>
      <c r="G60" s="15" t="n"/>
      <c r="H60" s="15" t="n"/>
      <c r="I60" s="12">
        <f>IF(OR(G60="",C60=""),"",IF(OR(R60="vor 2025 erreicht",AND(ISNUMBER(R60),R60&lt;DATE(2026,1,1))),"Reglement prüfen",IF(OR(F60="J",YEAR(C60)&gt;2008),"nein",IF(G60&gt;ES26,"ja","nein"))))</f>
        <v/>
      </c>
      <c r="J60" s="12">
        <f>IF(OR(H60="",C60=""),"",IF(OR(R60="vor 2025 erreicht",AND(ISNUMBER(R60),R60&lt;DATE(2027,1,1))),"Reglement prüfen",IF(OR(F60="J",YEAR(C60)&gt;2009),"nein",IF(H60&gt;ESReg,"ja","nein"))))</f>
        <v/>
      </c>
      <c r="K60" s="12">
        <f>IF(OR(I60="",J60=""),"",IF(J60="Reglement prüfen","Referenzalter: Reglement prüfen",IF(AND(I60="ja",J60="nein"),"fällt weg: informieren",IF(AND(I60&lt;&gt;"ja",J60="ja"),"neu versichern","unverändert"))))</f>
        <v/>
      </c>
      <c r="L60" s="14">
        <f>IF(I60="","",IF(I60="ja",MAX(MinK26,MIN(G60,OGB26)-KA26),0))</f>
        <v/>
      </c>
      <c r="M60" s="14">
        <f>IF(J60="","",IF(J60="ja",MAX(MinK27,MIN(H60,OGB27)-KA27),0))</f>
        <v/>
      </c>
      <c r="N60" s="14">
        <f>IF(J60&lt;&gt;"ja","",IF(KAVariante="BVG-Minimum",KA27,IF(KAVariante="proportional zum Beschäftigungsgrad",ROUND(KA27*IF(E60="",1,E60),0),IF(KAVariante="kein Koordinationsabzug",0,IF(KAFest="",KA27,KAFest)))))</f>
        <v/>
      </c>
      <c r="O60" s="33">
        <f>IF(J60="","",IF(J60&lt;&gt;"ja",0,MAX(MinK27,MIN(H60,OGB27)-N60)))</f>
        <v/>
      </c>
      <c r="P60" s="15" t="n"/>
      <c r="Q60" s="12">
        <f>IF(A60="","",IF(P60="",IF(J60="ja","offen: Wert eintragen",""),IF(ABS(P60-O60)&lt;=Toleranz,"ok","prüfen: Abweichung")))</f>
        <v/>
      </c>
      <c r="R60" s="28">
        <f>IF(OR(C60="",D60=""),"",IF(AND(D60="F",YEAR(C60)&lt;=1960),"vor 2025 erreicht",EDATE(C60,IF(D60="M",RAM,IF(YEAR(C60)&gt;=1964,RA64,IF(YEAR(C60)=1963,RA63,IF(YEAR(C60)=1962,RA62,RA61)))))))</f>
        <v/>
      </c>
      <c r="S60" s="12">
        <f>IF(C60="","",IF(YEAR(C60)=2009,"AHV-beitragspflichtig ab 01.01.2027",IF(YEAR(C60)&gt;=2010,"noch nicht AHV-beitragspflichtig (ab 1.1. nach dem 17. Geburtstag)",IF(AND(ISNUMBER(R60),YEAR(R60)=2027),"Referenzalter 2027: Freibetrag ab Folgemonat, ALV endet Ende Monat",IF(OR(R60="vor 2025 erreicht",AND(ISNUMBER(R60),R60&lt;DATE(2027,1,1))),IF(T60="","im Referenzalter: Verzicht Freibetrag 2027 klären","im Referenzalter: Freibetrag "&amp;IF(T60="J","nicht anwenden","anwenden")),"")))))</f>
        <v/>
      </c>
      <c r="T60" s="16" t="n"/>
      <c r="U60" s="12">
        <f>IF(H60="","",IF(H60&gt;ALVMax27,"über Höchstbetrag: ALV und UVG plafoniert",""))</f>
        <v/>
      </c>
      <c r="V60" s="25">
        <f>IF(A60="","",IF(OR(LEFT(K60,5)="fällt",LEFT(K60,3)="neu",LEFT(K60,5)="Refer",LEFT(Q60,6)="prüfen",LEFT(Q60,5)="offen",LEFT(S60,3)="AHV",LEFT(S60,14)="Referenzalter ",ISNUMBER(SEARCH("klären",S60))),"prüfen","ok"))</f>
        <v/>
      </c>
    </row>
    <row r="61">
      <c r="A61" s="16" t="n"/>
      <c r="B61" s="16" t="n"/>
      <c r="C61" s="17" t="n"/>
      <c r="D61" s="16" t="n"/>
      <c r="E61" s="32" t="n"/>
      <c r="F61" s="16" t="n"/>
      <c r="G61" s="15" t="n"/>
      <c r="H61" s="15" t="n"/>
      <c r="I61" s="12">
        <f>IF(OR(G61="",C61=""),"",IF(OR(R61="vor 2025 erreicht",AND(ISNUMBER(R61),R61&lt;DATE(2026,1,1))),"Reglement prüfen",IF(OR(F61="J",YEAR(C61)&gt;2008),"nein",IF(G61&gt;ES26,"ja","nein"))))</f>
        <v/>
      </c>
      <c r="J61" s="12">
        <f>IF(OR(H61="",C61=""),"",IF(OR(R61="vor 2025 erreicht",AND(ISNUMBER(R61),R61&lt;DATE(2027,1,1))),"Reglement prüfen",IF(OR(F61="J",YEAR(C61)&gt;2009),"nein",IF(H61&gt;ESReg,"ja","nein"))))</f>
        <v/>
      </c>
      <c r="K61" s="12">
        <f>IF(OR(I61="",J61=""),"",IF(J61="Reglement prüfen","Referenzalter: Reglement prüfen",IF(AND(I61="ja",J61="nein"),"fällt weg: informieren",IF(AND(I61&lt;&gt;"ja",J61="ja"),"neu versichern","unverändert"))))</f>
        <v/>
      </c>
      <c r="L61" s="14">
        <f>IF(I61="","",IF(I61="ja",MAX(MinK26,MIN(G61,OGB26)-KA26),0))</f>
        <v/>
      </c>
      <c r="M61" s="14">
        <f>IF(J61="","",IF(J61="ja",MAX(MinK27,MIN(H61,OGB27)-KA27),0))</f>
        <v/>
      </c>
      <c r="N61" s="14">
        <f>IF(J61&lt;&gt;"ja","",IF(KAVariante="BVG-Minimum",KA27,IF(KAVariante="proportional zum Beschäftigungsgrad",ROUND(KA27*IF(E61="",1,E61),0),IF(KAVariante="kein Koordinationsabzug",0,IF(KAFest="",KA27,KAFest)))))</f>
        <v/>
      </c>
      <c r="O61" s="33">
        <f>IF(J61="","",IF(J61&lt;&gt;"ja",0,MAX(MinK27,MIN(H61,OGB27)-N61)))</f>
        <v/>
      </c>
      <c r="P61" s="15" t="n"/>
      <c r="Q61" s="12">
        <f>IF(A61="","",IF(P61="",IF(J61="ja","offen: Wert eintragen",""),IF(ABS(P61-O61)&lt;=Toleranz,"ok","prüfen: Abweichung")))</f>
        <v/>
      </c>
      <c r="R61" s="28">
        <f>IF(OR(C61="",D61=""),"",IF(AND(D61="F",YEAR(C61)&lt;=1960),"vor 2025 erreicht",EDATE(C61,IF(D61="M",RAM,IF(YEAR(C61)&gt;=1964,RA64,IF(YEAR(C61)=1963,RA63,IF(YEAR(C61)=1962,RA62,RA61)))))))</f>
        <v/>
      </c>
      <c r="S61" s="12">
        <f>IF(C61="","",IF(YEAR(C61)=2009,"AHV-beitragspflichtig ab 01.01.2027",IF(YEAR(C61)&gt;=2010,"noch nicht AHV-beitragspflichtig (ab 1.1. nach dem 17. Geburtstag)",IF(AND(ISNUMBER(R61),YEAR(R61)=2027),"Referenzalter 2027: Freibetrag ab Folgemonat, ALV endet Ende Monat",IF(OR(R61="vor 2025 erreicht",AND(ISNUMBER(R61),R61&lt;DATE(2027,1,1))),IF(T61="","im Referenzalter: Verzicht Freibetrag 2027 klären","im Referenzalter: Freibetrag "&amp;IF(T61="J","nicht anwenden","anwenden")),"")))))</f>
        <v/>
      </c>
      <c r="T61" s="16" t="n"/>
      <c r="U61" s="12">
        <f>IF(H61="","",IF(H61&gt;ALVMax27,"über Höchstbetrag: ALV und UVG plafoniert",""))</f>
        <v/>
      </c>
      <c r="V61" s="25">
        <f>IF(A61="","",IF(OR(LEFT(K61,5)="fällt",LEFT(K61,3)="neu",LEFT(K61,5)="Refer",LEFT(Q61,6)="prüfen",LEFT(Q61,5)="offen",LEFT(S61,3)="AHV",LEFT(S61,14)="Referenzalter ",ISNUMBER(SEARCH("klären",S61))),"prüfen","ok"))</f>
        <v/>
      </c>
    </row>
    <row r="62">
      <c r="A62" s="16" t="n"/>
      <c r="B62" s="16" t="n"/>
      <c r="C62" s="17" t="n"/>
      <c r="D62" s="16" t="n"/>
      <c r="E62" s="32" t="n"/>
      <c r="F62" s="16" t="n"/>
      <c r="G62" s="15" t="n"/>
      <c r="H62" s="15" t="n"/>
      <c r="I62" s="12">
        <f>IF(OR(G62="",C62=""),"",IF(OR(R62="vor 2025 erreicht",AND(ISNUMBER(R62),R62&lt;DATE(2026,1,1))),"Reglement prüfen",IF(OR(F62="J",YEAR(C62)&gt;2008),"nein",IF(G62&gt;ES26,"ja","nein"))))</f>
        <v/>
      </c>
      <c r="J62" s="12">
        <f>IF(OR(H62="",C62=""),"",IF(OR(R62="vor 2025 erreicht",AND(ISNUMBER(R62),R62&lt;DATE(2027,1,1))),"Reglement prüfen",IF(OR(F62="J",YEAR(C62)&gt;2009),"nein",IF(H62&gt;ESReg,"ja","nein"))))</f>
        <v/>
      </c>
      <c r="K62" s="12">
        <f>IF(OR(I62="",J62=""),"",IF(J62="Reglement prüfen","Referenzalter: Reglement prüfen",IF(AND(I62="ja",J62="nein"),"fällt weg: informieren",IF(AND(I62&lt;&gt;"ja",J62="ja"),"neu versichern","unverändert"))))</f>
        <v/>
      </c>
      <c r="L62" s="14">
        <f>IF(I62="","",IF(I62="ja",MAX(MinK26,MIN(G62,OGB26)-KA26),0))</f>
        <v/>
      </c>
      <c r="M62" s="14">
        <f>IF(J62="","",IF(J62="ja",MAX(MinK27,MIN(H62,OGB27)-KA27),0))</f>
        <v/>
      </c>
      <c r="N62" s="14">
        <f>IF(J62&lt;&gt;"ja","",IF(KAVariante="BVG-Minimum",KA27,IF(KAVariante="proportional zum Beschäftigungsgrad",ROUND(KA27*IF(E62="",1,E62),0),IF(KAVariante="kein Koordinationsabzug",0,IF(KAFest="",KA27,KAFest)))))</f>
        <v/>
      </c>
      <c r="O62" s="33">
        <f>IF(J62="","",IF(J62&lt;&gt;"ja",0,MAX(MinK27,MIN(H62,OGB27)-N62)))</f>
        <v/>
      </c>
      <c r="P62" s="15" t="n"/>
      <c r="Q62" s="12">
        <f>IF(A62="","",IF(P62="",IF(J62="ja","offen: Wert eintragen",""),IF(ABS(P62-O62)&lt;=Toleranz,"ok","prüfen: Abweichung")))</f>
        <v/>
      </c>
      <c r="R62" s="28">
        <f>IF(OR(C62="",D62=""),"",IF(AND(D62="F",YEAR(C62)&lt;=1960),"vor 2025 erreicht",EDATE(C62,IF(D62="M",RAM,IF(YEAR(C62)&gt;=1964,RA64,IF(YEAR(C62)=1963,RA63,IF(YEAR(C62)=1962,RA62,RA61)))))))</f>
        <v/>
      </c>
      <c r="S62" s="12">
        <f>IF(C62="","",IF(YEAR(C62)=2009,"AHV-beitragspflichtig ab 01.01.2027",IF(YEAR(C62)&gt;=2010,"noch nicht AHV-beitragspflichtig (ab 1.1. nach dem 17. Geburtstag)",IF(AND(ISNUMBER(R62),YEAR(R62)=2027),"Referenzalter 2027: Freibetrag ab Folgemonat, ALV endet Ende Monat",IF(OR(R62="vor 2025 erreicht",AND(ISNUMBER(R62),R62&lt;DATE(2027,1,1))),IF(T62="","im Referenzalter: Verzicht Freibetrag 2027 klären","im Referenzalter: Freibetrag "&amp;IF(T62="J","nicht anwenden","anwenden")),"")))))</f>
        <v/>
      </c>
      <c r="T62" s="16" t="n"/>
      <c r="U62" s="12">
        <f>IF(H62="","",IF(H62&gt;ALVMax27,"über Höchstbetrag: ALV und UVG plafoniert",""))</f>
        <v/>
      </c>
      <c r="V62" s="25">
        <f>IF(A62="","",IF(OR(LEFT(K62,5)="fällt",LEFT(K62,3)="neu",LEFT(K62,5)="Refer",LEFT(Q62,6)="prüfen",LEFT(Q62,5)="offen",LEFT(S62,3)="AHV",LEFT(S62,14)="Referenzalter ",ISNUMBER(SEARCH("klären",S62))),"prüfen","ok"))</f>
        <v/>
      </c>
    </row>
    <row r="63">
      <c r="A63" s="16" t="n"/>
      <c r="B63" s="16" t="n"/>
      <c r="C63" s="17" t="n"/>
      <c r="D63" s="16" t="n"/>
      <c r="E63" s="32" t="n"/>
      <c r="F63" s="16" t="n"/>
      <c r="G63" s="15" t="n"/>
      <c r="H63" s="15" t="n"/>
      <c r="I63" s="12">
        <f>IF(OR(G63="",C63=""),"",IF(OR(R63="vor 2025 erreicht",AND(ISNUMBER(R63),R63&lt;DATE(2026,1,1))),"Reglement prüfen",IF(OR(F63="J",YEAR(C63)&gt;2008),"nein",IF(G63&gt;ES26,"ja","nein"))))</f>
        <v/>
      </c>
      <c r="J63" s="12">
        <f>IF(OR(H63="",C63=""),"",IF(OR(R63="vor 2025 erreicht",AND(ISNUMBER(R63),R63&lt;DATE(2027,1,1))),"Reglement prüfen",IF(OR(F63="J",YEAR(C63)&gt;2009),"nein",IF(H63&gt;ESReg,"ja","nein"))))</f>
        <v/>
      </c>
      <c r="K63" s="12">
        <f>IF(OR(I63="",J63=""),"",IF(J63="Reglement prüfen","Referenzalter: Reglement prüfen",IF(AND(I63="ja",J63="nein"),"fällt weg: informieren",IF(AND(I63&lt;&gt;"ja",J63="ja"),"neu versichern","unverändert"))))</f>
        <v/>
      </c>
      <c r="L63" s="14">
        <f>IF(I63="","",IF(I63="ja",MAX(MinK26,MIN(G63,OGB26)-KA26),0))</f>
        <v/>
      </c>
      <c r="M63" s="14">
        <f>IF(J63="","",IF(J63="ja",MAX(MinK27,MIN(H63,OGB27)-KA27),0))</f>
        <v/>
      </c>
      <c r="N63" s="14">
        <f>IF(J63&lt;&gt;"ja","",IF(KAVariante="BVG-Minimum",KA27,IF(KAVariante="proportional zum Beschäftigungsgrad",ROUND(KA27*IF(E63="",1,E63),0),IF(KAVariante="kein Koordinationsabzug",0,IF(KAFest="",KA27,KAFest)))))</f>
        <v/>
      </c>
      <c r="O63" s="33">
        <f>IF(J63="","",IF(J63&lt;&gt;"ja",0,MAX(MinK27,MIN(H63,OGB27)-N63)))</f>
        <v/>
      </c>
      <c r="P63" s="15" t="n"/>
      <c r="Q63" s="12">
        <f>IF(A63="","",IF(P63="",IF(J63="ja","offen: Wert eintragen",""),IF(ABS(P63-O63)&lt;=Toleranz,"ok","prüfen: Abweichung")))</f>
        <v/>
      </c>
      <c r="R63" s="28">
        <f>IF(OR(C63="",D63=""),"",IF(AND(D63="F",YEAR(C63)&lt;=1960),"vor 2025 erreicht",EDATE(C63,IF(D63="M",RAM,IF(YEAR(C63)&gt;=1964,RA64,IF(YEAR(C63)=1963,RA63,IF(YEAR(C63)=1962,RA62,RA61)))))))</f>
        <v/>
      </c>
      <c r="S63" s="12">
        <f>IF(C63="","",IF(YEAR(C63)=2009,"AHV-beitragspflichtig ab 01.01.2027",IF(YEAR(C63)&gt;=2010,"noch nicht AHV-beitragspflichtig (ab 1.1. nach dem 17. Geburtstag)",IF(AND(ISNUMBER(R63),YEAR(R63)=2027),"Referenzalter 2027: Freibetrag ab Folgemonat, ALV endet Ende Monat",IF(OR(R63="vor 2025 erreicht",AND(ISNUMBER(R63),R63&lt;DATE(2027,1,1))),IF(T63="","im Referenzalter: Verzicht Freibetrag 2027 klären","im Referenzalter: Freibetrag "&amp;IF(T63="J","nicht anwenden","anwenden")),"")))))</f>
        <v/>
      </c>
      <c r="T63" s="16" t="n"/>
      <c r="U63" s="12">
        <f>IF(H63="","",IF(H63&gt;ALVMax27,"über Höchstbetrag: ALV und UVG plafoniert",""))</f>
        <v/>
      </c>
      <c r="V63" s="25">
        <f>IF(A63="","",IF(OR(LEFT(K63,5)="fällt",LEFT(K63,3)="neu",LEFT(K63,5)="Refer",LEFT(Q63,6)="prüfen",LEFT(Q63,5)="offen",LEFT(S63,3)="AHV",LEFT(S63,14)="Referenzalter ",ISNUMBER(SEARCH("klären",S63))),"prüfen","ok"))</f>
        <v/>
      </c>
    </row>
    <row r="64">
      <c r="A64" s="16" t="n"/>
      <c r="B64" s="16" t="n"/>
      <c r="C64" s="17" t="n"/>
      <c r="D64" s="16" t="n"/>
      <c r="E64" s="32" t="n"/>
      <c r="F64" s="16" t="n"/>
      <c r="G64" s="15" t="n"/>
      <c r="H64" s="15" t="n"/>
      <c r="I64" s="12">
        <f>IF(OR(G64="",C64=""),"",IF(OR(R64="vor 2025 erreicht",AND(ISNUMBER(R64),R64&lt;DATE(2026,1,1))),"Reglement prüfen",IF(OR(F64="J",YEAR(C64)&gt;2008),"nein",IF(G64&gt;ES26,"ja","nein"))))</f>
        <v/>
      </c>
      <c r="J64" s="12">
        <f>IF(OR(H64="",C64=""),"",IF(OR(R64="vor 2025 erreicht",AND(ISNUMBER(R64),R64&lt;DATE(2027,1,1))),"Reglement prüfen",IF(OR(F64="J",YEAR(C64)&gt;2009),"nein",IF(H64&gt;ESReg,"ja","nein"))))</f>
        <v/>
      </c>
      <c r="K64" s="12">
        <f>IF(OR(I64="",J64=""),"",IF(J64="Reglement prüfen","Referenzalter: Reglement prüfen",IF(AND(I64="ja",J64="nein"),"fällt weg: informieren",IF(AND(I64&lt;&gt;"ja",J64="ja"),"neu versichern","unverändert"))))</f>
        <v/>
      </c>
      <c r="L64" s="14">
        <f>IF(I64="","",IF(I64="ja",MAX(MinK26,MIN(G64,OGB26)-KA26),0))</f>
        <v/>
      </c>
      <c r="M64" s="14">
        <f>IF(J64="","",IF(J64="ja",MAX(MinK27,MIN(H64,OGB27)-KA27),0))</f>
        <v/>
      </c>
      <c r="N64" s="14">
        <f>IF(J64&lt;&gt;"ja","",IF(KAVariante="BVG-Minimum",KA27,IF(KAVariante="proportional zum Beschäftigungsgrad",ROUND(KA27*IF(E64="",1,E64),0),IF(KAVariante="kein Koordinationsabzug",0,IF(KAFest="",KA27,KAFest)))))</f>
        <v/>
      </c>
      <c r="O64" s="33">
        <f>IF(J64="","",IF(J64&lt;&gt;"ja",0,MAX(MinK27,MIN(H64,OGB27)-N64)))</f>
        <v/>
      </c>
      <c r="P64" s="15" t="n"/>
      <c r="Q64" s="12">
        <f>IF(A64="","",IF(P64="",IF(J64="ja","offen: Wert eintragen",""),IF(ABS(P64-O64)&lt;=Toleranz,"ok","prüfen: Abweichung")))</f>
        <v/>
      </c>
      <c r="R64" s="28">
        <f>IF(OR(C64="",D64=""),"",IF(AND(D64="F",YEAR(C64)&lt;=1960),"vor 2025 erreicht",EDATE(C64,IF(D64="M",RAM,IF(YEAR(C64)&gt;=1964,RA64,IF(YEAR(C64)=1963,RA63,IF(YEAR(C64)=1962,RA62,RA61)))))))</f>
        <v/>
      </c>
      <c r="S64" s="12">
        <f>IF(C64="","",IF(YEAR(C64)=2009,"AHV-beitragspflichtig ab 01.01.2027",IF(YEAR(C64)&gt;=2010,"noch nicht AHV-beitragspflichtig (ab 1.1. nach dem 17. Geburtstag)",IF(AND(ISNUMBER(R64),YEAR(R64)=2027),"Referenzalter 2027: Freibetrag ab Folgemonat, ALV endet Ende Monat",IF(OR(R64="vor 2025 erreicht",AND(ISNUMBER(R64),R64&lt;DATE(2027,1,1))),IF(T64="","im Referenzalter: Verzicht Freibetrag 2027 klären","im Referenzalter: Freibetrag "&amp;IF(T64="J","nicht anwenden","anwenden")),"")))))</f>
        <v/>
      </c>
      <c r="T64" s="16" t="n"/>
      <c r="U64" s="12">
        <f>IF(H64="","",IF(H64&gt;ALVMax27,"über Höchstbetrag: ALV und UVG plafoniert",""))</f>
        <v/>
      </c>
      <c r="V64" s="25">
        <f>IF(A64="","",IF(OR(LEFT(K64,5)="fällt",LEFT(K64,3)="neu",LEFT(K64,5)="Refer",LEFT(Q64,6)="prüfen",LEFT(Q64,5)="offen",LEFT(S64,3)="AHV",LEFT(S64,14)="Referenzalter ",ISNUMBER(SEARCH("klären",S64))),"prüfen","ok"))</f>
        <v/>
      </c>
    </row>
    <row r="65">
      <c r="A65" s="16" t="n"/>
      <c r="B65" s="16" t="n"/>
      <c r="C65" s="17" t="n"/>
      <c r="D65" s="16" t="n"/>
      <c r="E65" s="32" t="n"/>
      <c r="F65" s="16" t="n"/>
      <c r="G65" s="15" t="n"/>
      <c r="H65" s="15" t="n"/>
      <c r="I65" s="12">
        <f>IF(OR(G65="",C65=""),"",IF(OR(R65="vor 2025 erreicht",AND(ISNUMBER(R65),R65&lt;DATE(2026,1,1))),"Reglement prüfen",IF(OR(F65="J",YEAR(C65)&gt;2008),"nein",IF(G65&gt;ES26,"ja","nein"))))</f>
        <v/>
      </c>
      <c r="J65" s="12">
        <f>IF(OR(H65="",C65=""),"",IF(OR(R65="vor 2025 erreicht",AND(ISNUMBER(R65),R65&lt;DATE(2027,1,1))),"Reglement prüfen",IF(OR(F65="J",YEAR(C65)&gt;2009),"nein",IF(H65&gt;ESReg,"ja","nein"))))</f>
        <v/>
      </c>
      <c r="K65" s="12">
        <f>IF(OR(I65="",J65=""),"",IF(J65="Reglement prüfen","Referenzalter: Reglement prüfen",IF(AND(I65="ja",J65="nein"),"fällt weg: informieren",IF(AND(I65&lt;&gt;"ja",J65="ja"),"neu versichern","unverändert"))))</f>
        <v/>
      </c>
      <c r="L65" s="14">
        <f>IF(I65="","",IF(I65="ja",MAX(MinK26,MIN(G65,OGB26)-KA26),0))</f>
        <v/>
      </c>
      <c r="M65" s="14">
        <f>IF(J65="","",IF(J65="ja",MAX(MinK27,MIN(H65,OGB27)-KA27),0))</f>
        <v/>
      </c>
      <c r="N65" s="14">
        <f>IF(J65&lt;&gt;"ja","",IF(KAVariante="BVG-Minimum",KA27,IF(KAVariante="proportional zum Beschäftigungsgrad",ROUND(KA27*IF(E65="",1,E65),0),IF(KAVariante="kein Koordinationsabzug",0,IF(KAFest="",KA27,KAFest)))))</f>
        <v/>
      </c>
      <c r="O65" s="33">
        <f>IF(J65="","",IF(J65&lt;&gt;"ja",0,MAX(MinK27,MIN(H65,OGB27)-N65)))</f>
        <v/>
      </c>
      <c r="P65" s="15" t="n"/>
      <c r="Q65" s="12">
        <f>IF(A65="","",IF(P65="",IF(J65="ja","offen: Wert eintragen",""),IF(ABS(P65-O65)&lt;=Toleranz,"ok","prüfen: Abweichung")))</f>
        <v/>
      </c>
      <c r="R65" s="28">
        <f>IF(OR(C65="",D65=""),"",IF(AND(D65="F",YEAR(C65)&lt;=1960),"vor 2025 erreicht",EDATE(C65,IF(D65="M",RAM,IF(YEAR(C65)&gt;=1964,RA64,IF(YEAR(C65)=1963,RA63,IF(YEAR(C65)=1962,RA62,RA61)))))))</f>
        <v/>
      </c>
      <c r="S65" s="12">
        <f>IF(C65="","",IF(YEAR(C65)=2009,"AHV-beitragspflichtig ab 01.01.2027",IF(YEAR(C65)&gt;=2010,"noch nicht AHV-beitragspflichtig (ab 1.1. nach dem 17. Geburtstag)",IF(AND(ISNUMBER(R65),YEAR(R65)=2027),"Referenzalter 2027: Freibetrag ab Folgemonat, ALV endet Ende Monat",IF(OR(R65="vor 2025 erreicht",AND(ISNUMBER(R65),R65&lt;DATE(2027,1,1))),IF(T65="","im Referenzalter: Verzicht Freibetrag 2027 klären","im Referenzalter: Freibetrag "&amp;IF(T65="J","nicht anwenden","anwenden")),"")))))</f>
        <v/>
      </c>
      <c r="T65" s="16" t="n"/>
      <c r="U65" s="12">
        <f>IF(H65="","",IF(H65&gt;ALVMax27,"über Höchstbetrag: ALV und UVG plafoniert",""))</f>
        <v/>
      </c>
      <c r="V65" s="25">
        <f>IF(A65="","",IF(OR(LEFT(K65,5)="fällt",LEFT(K65,3)="neu",LEFT(K65,5)="Refer",LEFT(Q65,6)="prüfen",LEFT(Q65,5)="offen",LEFT(S65,3)="AHV",LEFT(S65,14)="Referenzalter ",ISNUMBER(SEARCH("klären",S65))),"prüfen","ok"))</f>
        <v/>
      </c>
    </row>
    <row r="66">
      <c r="A66" s="16" t="n"/>
      <c r="B66" s="16" t="n"/>
      <c r="C66" s="17" t="n"/>
      <c r="D66" s="16" t="n"/>
      <c r="E66" s="32" t="n"/>
      <c r="F66" s="16" t="n"/>
      <c r="G66" s="15" t="n"/>
      <c r="H66" s="15" t="n"/>
      <c r="I66" s="12">
        <f>IF(OR(G66="",C66=""),"",IF(OR(R66="vor 2025 erreicht",AND(ISNUMBER(R66),R66&lt;DATE(2026,1,1))),"Reglement prüfen",IF(OR(F66="J",YEAR(C66)&gt;2008),"nein",IF(G66&gt;ES26,"ja","nein"))))</f>
        <v/>
      </c>
      <c r="J66" s="12">
        <f>IF(OR(H66="",C66=""),"",IF(OR(R66="vor 2025 erreicht",AND(ISNUMBER(R66),R66&lt;DATE(2027,1,1))),"Reglement prüfen",IF(OR(F66="J",YEAR(C66)&gt;2009),"nein",IF(H66&gt;ESReg,"ja","nein"))))</f>
        <v/>
      </c>
      <c r="K66" s="12">
        <f>IF(OR(I66="",J66=""),"",IF(J66="Reglement prüfen","Referenzalter: Reglement prüfen",IF(AND(I66="ja",J66="nein"),"fällt weg: informieren",IF(AND(I66&lt;&gt;"ja",J66="ja"),"neu versichern","unverändert"))))</f>
        <v/>
      </c>
      <c r="L66" s="14">
        <f>IF(I66="","",IF(I66="ja",MAX(MinK26,MIN(G66,OGB26)-KA26),0))</f>
        <v/>
      </c>
      <c r="M66" s="14">
        <f>IF(J66="","",IF(J66="ja",MAX(MinK27,MIN(H66,OGB27)-KA27),0))</f>
        <v/>
      </c>
      <c r="N66" s="14">
        <f>IF(J66&lt;&gt;"ja","",IF(KAVariante="BVG-Minimum",KA27,IF(KAVariante="proportional zum Beschäftigungsgrad",ROUND(KA27*IF(E66="",1,E66),0),IF(KAVariante="kein Koordinationsabzug",0,IF(KAFest="",KA27,KAFest)))))</f>
        <v/>
      </c>
      <c r="O66" s="33">
        <f>IF(J66="","",IF(J66&lt;&gt;"ja",0,MAX(MinK27,MIN(H66,OGB27)-N66)))</f>
        <v/>
      </c>
      <c r="P66" s="15" t="n"/>
      <c r="Q66" s="12">
        <f>IF(A66="","",IF(P66="",IF(J66="ja","offen: Wert eintragen",""),IF(ABS(P66-O66)&lt;=Toleranz,"ok","prüfen: Abweichung")))</f>
        <v/>
      </c>
      <c r="R66" s="28">
        <f>IF(OR(C66="",D66=""),"",IF(AND(D66="F",YEAR(C66)&lt;=1960),"vor 2025 erreicht",EDATE(C66,IF(D66="M",RAM,IF(YEAR(C66)&gt;=1964,RA64,IF(YEAR(C66)=1963,RA63,IF(YEAR(C66)=1962,RA62,RA61)))))))</f>
        <v/>
      </c>
      <c r="S66" s="12">
        <f>IF(C66="","",IF(YEAR(C66)=2009,"AHV-beitragspflichtig ab 01.01.2027",IF(YEAR(C66)&gt;=2010,"noch nicht AHV-beitragspflichtig (ab 1.1. nach dem 17. Geburtstag)",IF(AND(ISNUMBER(R66),YEAR(R66)=2027),"Referenzalter 2027: Freibetrag ab Folgemonat, ALV endet Ende Monat",IF(OR(R66="vor 2025 erreicht",AND(ISNUMBER(R66),R66&lt;DATE(2027,1,1))),IF(T66="","im Referenzalter: Verzicht Freibetrag 2027 klären","im Referenzalter: Freibetrag "&amp;IF(T66="J","nicht anwenden","anwenden")),"")))))</f>
        <v/>
      </c>
      <c r="T66" s="16" t="n"/>
      <c r="U66" s="12">
        <f>IF(H66="","",IF(H66&gt;ALVMax27,"über Höchstbetrag: ALV und UVG plafoniert",""))</f>
        <v/>
      </c>
      <c r="V66" s="25">
        <f>IF(A66="","",IF(OR(LEFT(K66,5)="fällt",LEFT(K66,3)="neu",LEFT(K66,5)="Refer",LEFT(Q66,6)="prüfen",LEFT(Q66,5)="offen",LEFT(S66,3)="AHV",LEFT(S66,14)="Referenzalter ",ISNUMBER(SEARCH("klären",S66))),"prüfen","ok"))</f>
        <v/>
      </c>
    </row>
    <row r="67">
      <c r="A67" s="16" t="n"/>
      <c r="B67" s="16" t="n"/>
      <c r="C67" s="17" t="n"/>
      <c r="D67" s="16" t="n"/>
      <c r="E67" s="32" t="n"/>
      <c r="F67" s="16" t="n"/>
      <c r="G67" s="15" t="n"/>
      <c r="H67" s="15" t="n"/>
      <c r="I67" s="12">
        <f>IF(OR(G67="",C67=""),"",IF(OR(R67="vor 2025 erreicht",AND(ISNUMBER(R67),R67&lt;DATE(2026,1,1))),"Reglement prüfen",IF(OR(F67="J",YEAR(C67)&gt;2008),"nein",IF(G67&gt;ES26,"ja","nein"))))</f>
        <v/>
      </c>
      <c r="J67" s="12">
        <f>IF(OR(H67="",C67=""),"",IF(OR(R67="vor 2025 erreicht",AND(ISNUMBER(R67),R67&lt;DATE(2027,1,1))),"Reglement prüfen",IF(OR(F67="J",YEAR(C67)&gt;2009),"nein",IF(H67&gt;ESReg,"ja","nein"))))</f>
        <v/>
      </c>
      <c r="K67" s="12">
        <f>IF(OR(I67="",J67=""),"",IF(J67="Reglement prüfen","Referenzalter: Reglement prüfen",IF(AND(I67="ja",J67="nein"),"fällt weg: informieren",IF(AND(I67&lt;&gt;"ja",J67="ja"),"neu versichern","unverändert"))))</f>
        <v/>
      </c>
      <c r="L67" s="14">
        <f>IF(I67="","",IF(I67="ja",MAX(MinK26,MIN(G67,OGB26)-KA26),0))</f>
        <v/>
      </c>
      <c r="M67" s="14">
        <f>IF(J67="","",IF(J67="ja",MAX(MinK27,MIN(H67,OGB27)-KA27),0))</f>
        <v/>
      </c>
      <c r="N67" s="14">
        <f>IF(J67&lt;&gt;"ja","",IF(KAVariante="BVG-Minimum",KA27,IF(KAVariante="proportional zum Beschäftigungsgrad",ROUND(KA27*IF(E67="",1,E67),0),IF(KAVariante="kein Koordinationsabzug",0,IF(KAFest="",KA27,KAFest)))))</f>
        <v/>
      </c>
      <c r="O67" s="33">
        <f>IF(J67="","",IF(J67&lt;&gt;"ja",0,MAX(MinK27,MIN(H67,OGB27)-N67)))</f>
        <v/>
      </c>
      <c r="P67" s="15" t="n"/>
      <c r="Q67" s="12">
        <f>IF(A67="","",IF(P67="",IF(J67="ja","offen: Wert eintragen",""),IF(ABS(P67-O67)&lt;=Toleranz,"ok","prüfen: Abweichung")))</f>
        <v/>
      </c>
      <c r="R67" s="28">
        <f>IF(OR(C67="",D67=""),"",IF(AND(D67="F",YEAR(C67)&lt;=1960),"vor 2025 erreicht",EDATE(C67,IF(D67="M",RAM,IF(YEAR(C67)&gt;=1964,RA64,IF(YEAR(C67)=1963,RA63,IF(YEAR(C67)=1962,RA62,RA61)))))))</f>
        <v/>
      </c>
      <c r="S67" s="12">
        <f>IF(C67="","",IF(YEAR(C67)=2009,"AHV-beitragspflichtig ab 01.01.2027",IF(YEAR(C67)&gt;=2010,"noch nicht AHV-beitragspflichtig (ab 1.1. nach dem 17. Geburtstag)",IF(AND(ISNUMBER(R67),YEAR(R67)=2027),"Referenzalter 2027: Freibetrag ab Folgemonat, ALV endet Ende Monat",IF(OR(R67="vor 2025 erreicht",AND(ISNUMBER(R67),R67&lt;DATE(2027,1,1))),IF(T67="","im Referenzalter: Verzicht Freibetrag 2027 klären","im Referenzalter: Freibetrag "&amp;IF(T67="J","nicht anwenden","anwenden")),"")))))</f>
        <v/>
      </c>
      <c r="T67" s="16" t="n"/>
      <c r="U67" s="12">
        <f>IF(H67="","",IF(H67&gt;ALVMax27,"über Höchstbetrag: ALV und UVG plafoniert",""))</f>
        <v/>
      </c>
      <c r="V67" s="25">
        <f>IF(A67="","",IF(OR(LEFT(K67,5)="fällt",LEFT(K67,3)="neu",LEFT(K67,5)="Refer",LEFT(Q67,6)="prüfen",LEFT(Q67,5)="offen",LEFT(S67,3)="AHV",LEFT(S67,14)="Referenzalter ",ISNUMBER(SEARCH("klären",S67))),"prüfen","ok"))</f>
        <v/>
      </c>
    </row>
    <row r="68">
      <c r="A68" s="16" t="n"/>
      <c r="B68" s="16" t="n"/>
      <c r="C68" s="17" t="n"/>
      <c r="D68" s="16" t="n"/>
      <c r="E68" s="32" t="n"/>
      <c r="F68" s="16" t="n"/>
      <c r="G68" s="15" t="n"/>
      <c r="H68" s="15" t="n"/>
      <c r="I68" s="12">
        <f>IF(OR(G68="",C68=""),"",IF(OR(R68="vor 2025 erreicht",AND(ISNUMBER(R68),R68&lt;DATE(2026,1,1))),"Reglement prüfen",IF(OR(F68="J",YEAR(C68)&gt;2008),"nein",IF(G68&gt;ES26,"ja","nein"))))</f>
        <v/>
      </c>
      <c r="J68" s="12">
        <f>IF(OR(H68="",C68=""),"",IF(OR(R68="vor 2025 erreicht",AND(ISNUMBER(R68),R68&lt;DATE(2027,1,1))),"Reglement prüfen",IF(OR(F68="J",YEAR(C68)&gt;2009),"nein",IF(H68&gt;ESReg,"ja","nein"))))</f>
        <v/>
      </c>
      <c r="K68" s="12">
        <f>IF(OR(I68="",J68=""),"",IF(J68="Reglement prüfen","Referenzalter: Reglement prüfen",IF(AND(I68="ja",J68="nein"),"fällt weg: informieren",IF(AND(I68&lt;&gt;"ja",J68="ja"),"neu versichern","unverändert"))))</f>
        <v/>
      </c>
      <c r="L68" s="14">
        <f>IF(I68="","",IF(I68="ja",MAX(MinK26,MIN(G68,OGB26)-KA26),0))</f>
        <v/>
      </c>
      <c r="M68" s="14">
        <f>IF(J68="","",IF(J68="ja",MAX(MinK27,MIN(H68,OGB27)-KA27),0))</f>
        <v/>
      </c>
      <c r="N68" s="14">
        <f>IF(J68&lt;&gt;"ja","",IF(KAVariante="BVG-Minimum",KA27,IF(KAVariante="proportional zum Beschäftigungsgrad",ROUND(KA27*IF(E68="",1,E68),0),IF(KAVariante="kein Koordinationsabzug",0,IF(KAFest="",KA27,KAFest)))))</f>
        <v/>
      </c>
      <c r="O68" s="33">
        <f>IF(J68="","",IF(J68&lt;&gt;"ja",0,MAX(MinK27,MIN(H68,OGB27)-N68)))</f>
        <v/>
      </c>
      <c r="P68" s="15" t="n"/>
      <c r="Q68" s="12">
        <f>IF(A68="","",IF(P68="",IF(J68="ja","offen: Wert eintragen",""),IF(ABS(P68-O68)&lt;=Toleranz,"ok","prüfen: Abweichung")))</f>
        <v/>
      </c>
      <c r="R68" s="28">
        <f>IF(OR(C68="",D68=""),"",IF(AND(D68="F",YEAR(C68)&lt;=1960),"vor 2025 erreicht",EDATE(C68,IF(D68="M",RAM,IF(YEAR(C68)&gt;=1964,RA64,IF(YEAR(C68)=1963,RA63,IF(YEAR(C68)=1962,RA62,RA61)))))))</f>
        <v/>
      </c>
      <c r="S68" s="12">
        <f>IF(C68="","",IF(YEAR(C68)=2009,"AHV-beitragspflichtig ab 01.01.2027",IF(YEAR(C68)&gt;=2010,"noch nicht AHV-beitragspflichtig (ab 1.1. nach dem 17. Geburtstag)",IF(AND(ISNUMBER(R68),YEAR(R68)=2027),"Referenzalter 2027: Freibetrag ab Folgemonat, ALV endet Ende Monat",IF(OR(R68="vor 2025 erreicht",AND(ISNUMBER(R68),R68&lt;DATE(2027,1,1))),IF(T68="","im Referenzalter: Verzicht Freibetrag 2027 klären","im Referenzalter: Freibetrag "&amp;IF(T68="J","nicht anwenden","anwenden")),"")))))</f>
        <v/>
      </c>
      <c r="T68" s="16" t="n"/>
      <c r="U68" s="12">
        <f>IF(H68="","",IF(H68&gt;ALVMax27,"über Höchstbetrag: ALV und UVG plafoniert",""))</f>
        <v/>
      </c>
      <c r="V68" s="25">
        <f>IF(A68="","",IF(OR(LEFT(K68,5)="fällt",LEFT(K68,3)="neu",LEFT(K68,5)="Refer",LEFT(Q68,6)="prüfen",LEFT(Q68,5)="offen",LEFT(S68,3)="AHV",LEFT(S68,14)="Referenzalter ",ISNUMBER(SEARCH("klären",S68))),"prüfen","ok"))</f>
        <v/>
      </c>
    </row>
    <row r="69">
      <c r="A69" s="16" t="n"/>
      <c r="B69" s="16" t="n"/>
      <c r="C69" s="17" t="n"/>
      <c r="D69" s="16" t="n"/>
      <c r="E69" s="32" t="n"/>
      <c r="F69" s="16" t="n"/>
      <c r="G69" s="15" t="n"/>
      <c r="H69" s="15" t="n"/>
      <c r="I69" s="12">
        <f>IF(OR(G69="",C69=""),"",IF(OR(R69="vor 2025 erreicht",AND(ISNUMBER(R69),R69&lt;DATE(2026,1,1))),"Reglement prüfen",IF(OR(F69="J",YEAR(C69)&gt;2008),"nein",IF(G69&gt;ES26,"ja","nein"))))</f>
        <v/>
      </c>
      <c r="J69" s="12">
        <f>IF(OR(H69="",C69=""),"",IF(OR(R69="vor 2025 erreicht",AND(ISNUMBER(R69),R69&lt;DATE(2027,1,1))),"Reglement prüfen",IF(OR(F69="J",YEAR(C69)&gt;2009),"nein",IF(H69&gt;ESReg,"ja","nein"))))</f>
        <v/>
      </c>
      <c r="K69" s="12">
        <f>IF(OR(I69="",J69=""),"",IF(J69="Reglement prüfen","Referenzalter: Reglement prüfen",IF(AND(I69="ja",J69="nein"),"fällt weg: informieren",IF(AND(I69&lt;&gt;"ja",J69="ja"),"neu versichern","unverändert"))))</f>
        <v/>
      </c>
      <c r="L69" s="14">
        <f>IF(I69="","",IF(I69="ja",MAX(MinK26,MIN(G69,OGB26)-KA26),0))</f>
        <v/>
      </c>
      <c r="M69" s="14">
        <f>IF(J69="","",IF(J69="ja",MAX(MinK27,MIN(H69,OGB27)-KA27),0))</f>
        <v/>
      </c>
      <c r="N69" s="14">
        <f>IF(J69&lt;&gt;"ja","",IF(KAVariante="BVG-Minimum",KA27,IF(KAVariante="proportional zum Beschäftigungsgrad",ROUND(KA27*IF(E69="",1,E69),0),IF(KAVariante="kein Koordinationsabzug",0,IF(KAFest="",KA27,KAFest)))))</f>
        <v/>
      </c>
      <c r="O69" s="33">
        <f>IF(J69="","",IF(J69&lt;&gt;"ja",0,MAX(MinK27,MIN(H69,OGB27)-N69)))</f>
        <v/>
      </c>
      <c r="P69" s="15" t="n"/>
      <c r="Q69" s="12">
        <f>IF(A69="","",IF(P69="",IF(J69="ja","offen: Wert eintragen",""),IF(ABS(P69-O69)&lt;=Toleranz,"ok","prüfen: Abweichung")))</f>
        <v/>
      </c>
      <c r="R69" s="28">
        <f>IF(OR(C69="",D69=""),"",IF(AND(D69="F",YEAR(C69)&lt;=1960),"vor 2025 erreicht",EDATE(C69,IF(D69="M",RAM,IF(YEAR(C69)&gt;=1964,RA64,IF(YEAR(C69)=1963,RA63,IF(YEAR(C69)=1962,RA62,RA61)))))))</f>
        <v/>
      </c>
      <c r="S69" s="12">
        <f>IF(C69="","",IF(YEAR(C69)=2009,"AHV-beitragspflichtig ab 01.01.2027",IF(YEAR(C69)&gt;=2010,"noch nicht AHV-beitragspflichtig (ab 1.1. nach dem 17. Geburtstag)",IF(AND(ISNUMBER(R69),YEAR(R69)=2027),"Referenzalter 2027: Freibetrag ab Folgemonat, ALV endet Ende Monat",IF(OR(R69="vor 2025 erreicht",AND(ISNUMBER(R69),R69&lt;DATE(2027,1,1))),IF(T69="","im Referenzalter: Verzicht Freibetrag 2027 klären","im Referenzalter: Freibetrag "&amp;IF(T69="J","nicht anwenden","anwenden")),"")))))</f>
        <v/>
      </c>
      <c r="T69" s="16" t="n"/>
      <c r="U69" s="12">
        <f>IF(H69="","",IF(H69&gt;ALVMax27,"über Höchstbetrag: ALV und UVG plafoniert",""))</f>
        <v/>
      </c>
      <c r="V69" s="25">
        <f>IF(A69="","",IF(OR(LEFT(K69,5)="fällt",LEFT(K69,3)="neu",LEFT(K69,5)="Refer",LEFT(Q69,6)="prüfen",LEFT(Q69,5)="offen",LEFT(S69,3)="AHV",LEFT(S69,14)="Referenzalter ",ISNUMBER(SEARCH("klären",S69))),"prüfen","ok"))</f>
        <v/>
      </c>
    </row>
    <row r="70">
      <c r="A70" s="16" t="n"/>
      <c r="B70" s="16" t="n"/>
      <c r="C70" s="17" t="n"/>
      <c r="D70" s="16" t="n"/>
      <c r="E70" s="32" t="n"/>
      <c r="F70" s="16" t="n"/>
      <c r="G70" s="15" t="n"/>
      <c r="H70" s="15" t="n"/>
      <c r="I70" s="12">
        <f>IF(OR(G70="",C70=""),"",IF(OR(R70="vor 2025 erreicht",AND(ISNUMBER(R70),R70&lt;DATE(2026,1,1))),"Reglement prüfen",IF(OR(F70="J",YEAR(C70)&gt;2008),"nein",IF(G70&gt;ES26,"ja","nein"))))</f>
        <v/>
      </c>
      <c r="J70" s="12">
        <f>IF(OR(H70="",C70=""),"",IF(OR(R70="vor 2025 erreicht",AND(ISNUMBER(R70),R70&lt;DATE(2027,1,1))),"Reglement prüfen",IF(OR(F70="J",YEAR(C70)&gt;2009),"nein",IF(H70&gt;ESReg,"ja","nein"))))</f>
        <v/>
      </c>
      <c r="K70" s="12">
        <f>IF(OR(I70="",J70=""),"",IF(J70="Reglement prüfen","Referenzalter: Reglement prüfen",IF(AND(I70="ja",J70="nein"),"fällt weg: informieren",IF(AND(I70&lt;&gt;"ja",J70="ja"),"neu versichern","unverändert"))))</f>
        <v/>
      </c>
      <c r="L70" s="14">
        <f>IF(I70="","",IF(I70="ja",MAX(MinK26,MIN(G70,OGB26)-KA26),0))</f>
        <v/>
      </c>
      <c r="M70" s="14">
        <f>IF(J70="","",IF(J70="ja",MAX(MinK27,MIN(H70,OGB27)-KA27),0))</f>
        <v/>
      </c>
      <c r="N70" s="14">
        <f>IF(J70&lt;&gt;"ja","",IF(KAVariante="BVG-Minimum",KA27,IF(KAVariante="proportional zum Beschäftigungsgrad",ROUND(KA27*IF(E70="",1,E70),0),IF(KAVariante="kein Koordinationsabzug",0,IF(KAFest="",KA27,KAFest)))))</f>
        <v/>
      </c>
      <c r="O70" s="33">
        <f>IF(J70="","",IF(J70&lt;&gt;"ja",0,MAX(MinK27,MIN(H70,OGB27)-N70)))</f>
        <v/>
      </c>
      <c r="P70" s="15" t="n"/>
      <c r="Q70" s="12">
        <f>IF(A70="","",IF(P70="",IF(J70="ja","offen: Wert eintragen",""),IF(ABS(P70-O70)&lt;=Toleranz,"ok","prüfen: Abweichung")))</f>
        <v/>
      </c>
      <c r="R70" s="28">
        <f>IF(OR(C70="",D70=""),"",IF(AND(D70="F",YEAR(C70)&lt;=1960),"vor 2025 erreicht",EDATE(C70,IF(D70="M",RAM,IF(YEAR(C70)&gt;=1964,RA64,IF(YEAR(C70)=1963,RA63,IF(YEAR(C70)=1962,RA62,RA61)))))))</f>
        <v/>
      </c>
      <c r="S70" s="12">
        <f>IF(C70="","",IF(YEAR(C70)=2009,"AHV-beitragspflichtig ab 01.01.2027",IF(YEAR(C70)&gt;=2010,"noch nicht AHV-beitragspflichtig (ab 1.1. nach dem 17. Geburtstag)",IF(AND(ISNUMBER(R70),YEAR(R70)=2027),"Referenzalter 2027: Freibetrag ab Folgemonat, ALV endet Ende Monat",IF(OR(R70="vor 2025 erreicht",AND(ISNUMBER(R70),R70&lt;DATE(2027,1,1))),IF(T70="","im Referenzalter: Verzicht Freibetrag 2027 klären","im Referenzalter: Freibetrag "&amp;IF(T70="J","nicht anwenden","anwenden")),"")))))</f>
        <v/>
      </c>
      <c r="T70" s="16" t="n"/>
      <c r="U70" s="12">
        <f>IF(H70="","",IF(H70&gt;ALVMax27,"über Höchstbetrag: ALV und UVG plafoniert",""))</f>
        <v/>
      </c>
      <c r="V70" s="25">
        <f>IF(A70="","",IF(OR(LEFT(K70,5)="fällt",LEFT(K70,3)="neu",LEFT(K70,5)="Refer",LEFT(Q70,6)="prüfen",LEFT(Q70,5)="offen",LEFT(S70,3)="AHV",LEFT(S70,14)="Referenzalter ",ISNUMBER(SEARCH("klären",S70))),"prüfen","ok"))</f>
        <v/>
      </c>
    </row>
    <row r="71">
      <c r="A71" s="16" t="n"/>
      <c r="B71" s="16" t="n"/>
      <c r="C71" s="17" t="n"/>
      <c r="D71" s="16" t="n"/>
      <c r="E71" s="32" t="n"/>
      <c r="F71" s="16" t="n"/>
      <c r="G71" s="15" t="n"/>
      <c r="H71" s="15" t="n"/>
      <c r="I71" s="12">
        <f>IF(OR(G71="",C71=""),"",IF(OR(R71="vor 2025 erreicht",AND(ISNUMBER(R71),R71&lt;DATE(2026,1,1))),"Reglement prüfen",IF(OR(F71="J",YEAR(C71)&gt;2008),"nein",IF(G71&gt;ES26,"ja","nein"))))</f>
        <v/>
      </c>
      <c r="J71" s="12">
        <f>IF(OR(H71="",C71=""),"",IF(OR(R71="vor 2025 erreicht",AND(ISNUMBER(R71),R71&lt;DATE(2027,1,1))),"Reglement prüfen",IF(OR(F71="J",YEAR(C71)&gt;2009),"nein",IF(H71&gt;ESReg,"ja","nein"))))</f>
        <v/>
      </c>
      <c r="K71" s="12">
        <f>IF(OR(I71="",J71=""),"",IF(J71="Reglement prüfen","Referenzalter: Reglement prüfen",IF(AND(I71="ja",J71="nein"),"fällt weg: informieren",IF(AND(I71&lt;&gt;"ja",J71="ja"),"neu versichern","unverändert"))))</f>
        <v/>
      </c>
      <c r="L71" s="14">
        <f>IF(I71="","",IF(I71="ja",MAX(MinK26,MIN(G71,OGB26)-KA26),0))</f>
        <v/>
      </c>
      <c r="M71" s="14">
        <f>IF(J71="","",IF(J71="ja",MAX(MinK27,MIN(H71,OGB27)-KA27),0))</f>
        <v/>
      </c>
      <c r="N71" s="14">
        <f>IF(J71&lt;&gt;"ja","",IF(KAVariante="BVG-Minimum",KA27,IF(KAVariante="proportional zum Beschäftigungsgrad",ROUND(KA27*IF(E71="",1,E71),0),IF(KAVariante="kein Koordinationsabzug",0,IF(KAFest="",KA27,KAFest)))))</f>
        <v/>
      </c>
      <c r="O71" s="33">
        <f>IF(J71="","",IF(J71&lt;&gt;"ja",0,MAX(MinK27,MIN(H71,OGB27)-N71)))</f>
        <v/>
      </c>
      <c r="P71" s="15" t="n"/>
      <c r="Q71" s="12">
        <f>IF(A71="","",IF(P71="",IF(J71="ja","offen: Wert eintragen",""),IF(ABS(P71-O71)&lt;=Toleranz,"ok","prüfen: Abweichung")))</f>
        <v/>
      </c>
      <c r="R71" s="28">
        <f>IF(OR(C71="",D71=""),"",IF(AND(D71="F",YEAR(C71)&lt;=1960),"vor 2025 erreicht",EDATE(C71,IF(D71="M",RAM,IF(YEAR(C71)&gt;=1964,RA64,IF(YEAR(C71)=1963,RA63,IF(YEAR(C71)=1962,RA62,RA61)))))))</f>
        <v/>
      </c>
      <c r="S71" s="12">
        <f>IF(C71="","",IF(YEAR(C71)=2009,"AHV-beitragspflichtig ab 01.01.2027",IF(YEAR(C71)&gt;=2010,"noch nicht AHV-beitragspflichtig (ab 1.1. nach dem 17. Geburtstag)",IF(AND(ISNUMBER(R71),YEAR(R71)=2027),"Referenzalter 2027: Freibetrag ab Folgemonat, ALV endet Ende Monat",IF(OR(R71="vor 2025 erreicht",AND(ISNUMBER(R71),R71&lt;DATE(2027,1,1))),IF(T71="","im Referenzalter: Verzicht Freibetrag 2027 klären","im Referenzalter: Freibetrag "&amp;IF(T71="J","nicht anwenden","anwenden")),"")))))</f>
        <v/>
      </c>
      <c r="T71" s="16" t="n"/>
      <c r="U71" s="12">
        <f>IF(H71="","",IF(H71&gt;ALVMax27,"über Höchstbetrag: ALV und UVG plafoniert",""))</f>
        <v/>
      </c>
      <c r="V71" s="25">
        <f>IF(A71="","",IF(OR(LEFT(K71,5)="fällt",LEFT(K71,3)="neu",LEFT(K71,5)="Refer",LEFT(Q71,6)="prüfen",LEFT(Q71,5)="offen",LEFT(S71,3)="AHV",LEFT(S71,14)="Referenzalter ",ISNUMBER(SEARCH("klären",S71))),"prüfen","ok"))</f>
        <v/>
      </c>
    </row>
    <row r="72">
      <c r="A72" s="16" t="n"/>
      <c r="B72" s="16" t="n"/>
      <c r="C72" s="17" t="n"/>
      <c r="D72" s="16" t="n"/>
      <c r="E72" s="32" t="n"/>
      <c r="F72" s="16" t="n"/>
      <c r="G72" s="15" t="n"/>
      <c r="H72" s="15" t="n"/>
      <c r="I72" s="12">
        <f>IF(OR(G72="",C72=""),"",IF(OR(R72="vor 2025 erreicht",AND(ISNUMBER(R72),R72&lt;DATE(2026,1,1))),"Reglement prüfen",IF(OR(F72="J",YEAR(C72)&gt;2008),"nein",IF(G72&gt;ES26,"ja","nein"))))</f>
        <v/>
      </c>
      <c r="J72" s="12">
        <f>IF(OR(H72="",C72=""),"",IF(OR(R72="vor 2025 erreicht",AND(ISNUMBER(R72),R72&lt;DATE(2027,1,1))),"Reglement prüfen",IF(OR(F72="J",YEAR(C72)&gt;2009),"nein",IF(H72&gt;ESReg,"ja","nein"))))</f>
        <v/>
      </c>
      <c r="K72" s="12">
        <f>IF(OR(I72="",J72=""),"",IF(J72="Reglement prüfen","Referenzalter: Reglement prüfen",IF(AND(I72="ja",J72="nein"),"fällt weg: informieren",IF(AND(I72&lt;&gt;"ja",J72="ja"),"neu versichern","unverändert"))))</f>
        <v/>
      </c>
      <c r="L72" s="14">
        <f>IF(I72="","",IF(I72="ja",MAX(MinK26,MIN(G72,OGB26)-KA26),0))</f>
        <v/>
      </c>
      <c r="M72" s="14">
        <f>IF(J72="","",IF(J72="ja",MAX(MinK27,MIN(H72,OGB27)-KA27),0))</f>
        <v/>
      </c>
      <c r="N72" s="14">
        <f>IF(J72&lt;&gt;"ja","",IF(KAVariante="BVG-Minimum",KA27,IF(KAVariante="proportional zum Beschäftigungsgrad",ROUND(KA27*IF(E72="",1,E72),0),IF(KAVariante="kein Koordinationsabzug",0,IF(KAFest="",KA27,KAFest)))))</f>
        <v/>
      </c>
      <c r="O72" s="33">
        <f>IF(J72="","",IF(J72&lt;&gt;"ja",0,MAX(MinK27,MIN(H72,OGB27)-N72)))</f>
        <v/>
      </c>
      <c r="P72" s="15" t="n"/>
      <c r="Q72" s="12">
        <f>IF(A72="","",IF(P72="",IF(J72="ja","offen: Wert eintragen",""),IF(ABS(P72-O72)&lt;=Toleranz,"ok","prüfen: Abweichung")))</f>
        <v/>
      </c>
      <c r="R72" s="28">
        <f>IF(OR(C72="",D72=""),"",IF(AND(D72="F",YEAR(C72)&lt;=1960),"vor 2025 erreicht",EDATE(C72,IF(D72="M",RAM,IF(YEAR(C72)&gt;=1964,RA64,IF(YEAR(C72)=1963,RA63,IF(YEAR(C72)=1962,RA62,RA61)))))))</f>
        <v/>
      </c>
      <c r="S72" s="12">
        <f>IF(C72="","",IF(YEAR(C72)=2009,"AHV-beitragspflichtig ab 01.01.2027",IF(YEAR(C72)&gt;=2010,"noch nicht AHV-beitragspflichtig (ab 1.1. nach dem 17. Geburtstag)",IF(AND(ISNUMBER(R72),YEAR(R72)=2027),"Referenzalter 2027: Freibetrag ab Folgemonat, ALV endet Ende Monat",IF(OR(R72="vor 2025 erreicht",AND(ISNUMBER(R72),R72&lt;DATE(2027,1,1))),IF(T72="","im Referenzalter: Verzicht Freibetrag 2027 klären","im Referenzalter: Freibetrag "&amp;IF(T72="J","nicht anwenden","anwenden")),"")))))</f>
        <v/>
      </c>
      <c r="T72" s="16" t="n"/>
      <c r="U72" s="12">
        <f>IF(H72="","",IF(H72&gt;ALVMax27,"über Höchstbetrag: ALV und UVG plafoniert",""))</f>
        <v/>
      </c>
      <c r="V72" s="25">
        <f>IF(A72="","",IF(OR(LEFT(K72,5)="fällt",LEFT(K72,3)="neu",LEFT(K72,5)="Refer",LEFT(Q72,6)="prüfen",LEFT(Q72,5)="offen",LEFT(S72,3)="AHV",LEFT(S72,14)="Referenzalter ",ISNUMBER(SEARCH("klären",S72))),"prüfen","ok"))</f>
        <v/>
      </c>
    </row>
    <row r="73">
      <c r="A73" s="16" t="n"/>
      <c r="B73" s="16" t="n"/>
      <c r="C73" s="17" t="n"/>
      <c r="D73" s="16" t="n"/>
      <c r="E73" s="32" t="n"/>
      <c r="F73" s="16" t="n"/>
      <c r="G73" s="15" t="n"/>
      <c r="H73" s="15" t="n"/>
      <c r="I73" s="12">
        <f>IF(OR(G73="",C73=""),"",IF(OR(R73="vor 2025 erreicht",AND(ISNUMBER(R73),R73&lt;DATE(2026,1,1))),"Reglement prüfen",IF(OR(F73="J",YEAR(C73)&gt;2008),"nein",IF(G73&gt;ES26,"ja","nein"))))</f>
        <v/>
      </c>
      <c r="J73" s="12">
        <f>IF(OR(H73="",C73=""),"",IF(OR(R73="vor 2025 erreicht",AND(ISNUMBER(R73),R73&lt;DATE(2027,1,1))),"Reglement prüfen",IF(OR(F73="J",YEAR(C73)&gt;2009),"nein",IF(H73&gt;ESReg,"ja","nein"))))</f>
        <v/>
      </c>
      <c r="K73" s="12">
        <f>IF(OR(I73="",J73=""),"",IF(J73="Reglement prüfen","Referenzalter: Reglement prüfen",IF(AND(I73="ja",J73="nein"),"fällt weg: informieren",IF(AND(I73&lt;&gt;"ja",J73="ja"),"neu versichern","unverändert"))))</f>
        <v/>
      </c>
      <c r="L73" s="14">
        <f>IF(I73="","",IF(I73="ja",MAX(MinK26,MIN(G73,OGB26)-KA26),0))</f>
        <v/>
      </c>
      <c r="M73" s="14">
        <f>IF(J73="","",IF(J73="ja",MAX(MinK27,MIN(H73,OGB27)-KA27),0))</f>
        <v/>
      </c>
      <c r="N73" s="14">
        <f>IF(J73&lt;&gt;"ja","",IF(KAVariante="BVG-Minimum",KA27,IF(KAVariante="proportional zum Beschäftigungsgrad",ROUND(KA27*IF(E73="",1,E73),0),IF(KAVariante="kein Koordinationsabzug",0,IF(KAFest="",KA27,KAFest)))))</f>
        <v/>
      </c>
      <c r="O73" s="33">
        <f>IF(J73="","",IF(J73&lt;&gt;"ja",0,MAX(MinK27,MIN(H73,OGB27)-N73)))</f>
        <v/>
      </c>
      <c r="P73" s="15" t="n"/>
      <c r="Q73" s="12">
        <f>IF(A73="","",IF(P73="",IF(J73="ja","offen: Wert eintragen",""),IF(ABS(P73-O73)&lt;=Toleranz,"ok","prüfen: Abweichung")))</f>
        <v/>
      </c>
      <c r="R73" s="28">
        <f>IF(OR(C73="",D73=""),"",IF(AND(D73="F",YEAR(C73)&lt;=1960),"vor 2025 erreicht",EDATE(C73,IF(D73="M",RAM,IF(YEAR(C73)&gt;=1964,RA64,IF(YEAR(C73)=1963,RA63,IF(YEAR(C73)=1962,RA62,RA61)))))))</f>
        <v/>
      </c>
      <c r="S73" s="12">
        <f>IF(C73="","",IF(YEAR(C73)=2009,"AHV-beitragspflichtig ab 01.01.2027",IF(YEAR(C73)&gt;=2010,"noch nicht AHV-beitragspflichtig (ab 1.1. nach dem 17. Geburtstag)",IF(AND(ISNUMBER(R73),YEAR(R73)=2027),"Referenzalter 2027: Freibetrag ab Folgemonat, ALV endet Ende Monat",IF(OR(R73="vor 2025 erreicht",AND(ISNUMBER(R73),R73&lt;DATE(2027,1,1))),IF(T73="","im Referenzalter: Verzicht Freibetrag 2027 klären","im Referenzalter: Freibetrag "&amp;IF(T73="J","nicht anwenden","anwenden")),"")))))</f>
        <v/>
      </c>
      <c r="T73" s="16" t="n"/>
      <c r="U73" s="12">
        <f>IF(H73="","",IF(H73&gt;ALVMax27,"über Höchstbetrag: ALV und UVG plafoniert",""))</f>
        <v/>
      </c>
      <c r="V73" s="25">
        <f>IF(A73="","",IF(OR(LEFT(K73,5)="fällt",LEFT(K73,3)="neu",LEFT(K73,5)="Refer",LEFT(Q73,6)="prüfen",LEFT(Q73,5)="offen",LEFT(S73,3)="AHV",LEFT(S73,14)="Referenzalter ",ISNUMBER(SEARCH("klären",S73))),"prüfen","ok"))</f>
        <v/>
      </c>
    </row>
    <row r="74">
      <c r="A74" s="16" t="n"/>
      <c r="B74" s="16" t="n"/>
      <c r="C74" s="17" t="n"/>
      <c r="D74" s="16" t="n"/>
      <c r="E74" s="32" t="n"/>
      <c r="F74" s="16" t="n"/>
      <c r="G74" s="15" t="n"/>
      <c r="H74" s="15" t="n"/>
      <c r="I74" s="12">
        <f>IF(OR(G74="",C74=""),"",IF(OR(R74="vor 2025 erreicht",AND(ISNUMBER(R74),R74&lt;DATE(2026,1,1))),"Reglement prüfen",IF(OR(F74="J",YEAR(C74)&gt;2008),"nein",IF(G74&gt;ES26,"ja","nein"))))</f>
        <v/>
      </c>
      <c r="J74" s="12">
        <f>IF(OR(H74="",C74=""),"",IF(OR(R74="vor 2025 erreicht",AND(ISNUMBER(R74),R74&lt;DATE(2027,1,1))),"Reglement prüfen",IF(OR(F74="J",YEAR(C74)&gt;2009),"nein",IF(H74&gt;ESReg,"ja","nein"))))</f>
        <v/>
      </c>
      <c r="K74" s="12">
        <f>IF(OR(I74="",J74=""),"",IF(J74="Reglement prüfen","Referenzalter: Reglement prüfen",IF(AND(I74="ja",J74="nein"),"fällt weg: informieren",IF(AND(I74&lt;&gt;"ja",J74="ja"),"neu versichern","unverändert"))))</f>
        <v/>
      </c>
      <c r="L74" s="14">
        <f>IF(I74="","",IF(I74="ja",MAX(MinK26,MIN(G74,OGB26)-KA26),0))</f>
        <v/>
      </c>
      <c r="M74" s="14">
        <f>IF(J74="","",IF(J74="ja",MAX(MinK27,MIN(H74,OGB27)-KA27),0))</f>
        <v/>
      </c>
      <c r="N74" s="14">
        <f>IF(J74&lt;&gt;"ja","",IF(KAVariante="BVG-Minimum",KA27,IF(KAVariante="proportional zum Beschäftigungsgrad",ROUND(KA27*IF(E74="",1,E74),0),IF(KAVariante="kein Koordinationsabzug",0,IF(KAFest="",KA27,KAFest)))))</f>
        <v/>
      </c>
      <c r="O74" s="33">
        <f>IF(J74="","",IF(J74&lt;&gt;"ja",0,MAX(MinK27,MIN(H74,OGB27)-N74)))</f>
        <v/>
      </c>
      <c r="P74" s="15" t="n"/>
      <c r="Q74" s="12">
        <f>IF(A74="","",IF(P74="",IF(J74="ja","offen: Wert eintragen",""),IF(ABS(P74-O74)&lt;=Toleranz,"ok","prüfen: Abweichung")))</f>
        <v/>
      </c>
      <c r="R74" s="28">
        <f>IF(OR(C74="",D74=""),"",IF(AND(D74="F",YEAR(C74)&lt;=1960),"vor 2025 erreicht",EDATE(C74,IF(D74="M",RAM,IF(YEAR(C74)&gt;=1964,RA64,IF(YEAR(C74)=1963,RA63,IF(YEAR(C74)=1962,RA62,RA61)))))))</f>
        <v/>
      </c>
      <c r="S74" s="12">
        <f>IF(C74="","",IF(YEAR(C74)=2009,"AHV-beitragspflichtig ab 01.01.2027",IF(YEAR(C74)&gt;=2010,"noch nicht AHV-beitragspflichtig (ab 1.1. nach dem 17. Geburtstag)",IF(AND(ISNUMBER(R74),YEAR(R74)=2027),"Referenzalter 2027: Freibetrag ab Folgemonat, ALV endet Ende Monat",IF(OR(R74="vor 2025 erreicht",AND(ISNUMBER(R74),R74&lt;DATE(2027,1,1))),IF(T74="","im Referenzalter: Verzicht Freibetrag 2027 klären","im Referenzalter: Freibetrag "&amp;IF(T74="J","nicht anwenden","anwenden")),"")))))</f>
        <v/>
      </c>
      <c r="T74" s="16" t="n"/>
      <c r="U74" s="12">
        <f>IF(H74="","",IF(H74&gt;ALVMax27,"über Höchstbetrag: ALV und UVG plafoniert",""))</f>
        <v/>
      </c>
      <c r="V74" s="25">
        <f>IF(A74="","",IF(OR(LEFT(K74,5)="fällt",LEFT(K74,3)="neu",LEFT(K74,5)="Refer",LEFT(Q74,6)="prüfen",LEFT(Q74,5)="offen",LEFT(S74,3)="AHV",LEFT(S74,14)="Referenzalter ",ISNUMBER(SEARCH("klären",S74))),"prüfen","ok"))</f>
        <v/>
      </c>
    </row>
    <row r="75">
      <c r="A75" s="16" t="n"/>
      <c r="B75" s="16" t="n"/>
      <c r="C75" s="17" t="n"/>
      <c r="D75" s="16" t="n"/>
      <c r="E75" s="32" t="n"/>
      <c r="F75" s="16" t="n"/>
      <c r="G75" s="15" t="n"/>
      <c r="H75" s="15" t="n"/>
      <c r="I75" s="12">
        <f>IF(OR(G75="",C75=""),"",IF(OR(R75="vor 2025 erreicht",AND(ISNUMBER(R75),R75&lt;DATE(2026,1,1))),"Reglement prüfen",IF(OR(F75="J",YEAR(C75)&gt;2008),"nein",IF(G75&gt;ES26,"ja","nein"))))</f>
        <v/>
      </c>
      <c r="J75" s="12">
        <f>IF(OR(H75="",C75=""),"",IF(OR(R75="vor 2025 erreicht",AND(ISNUMBER(R75),R75&lt;DATE(2027,1,1))),"Reglement prüfen",IF(OR(F75="J",YEAR(C75)&gt;2009),"nein",IF(H75&gt;ESReg,"ja","nein"))))</f>
        <v/>
      </c>
      <c r="K75" s="12">
        <f>IF(OR(I75="",J75=""),"",IF(J75="Reglement prüfen","Referenzalter: Reglement prüfen",IF(AND(I75="ja",J75="nein"),"fällt weg: informieren",IF(AND(I75&lt;&gt;"ja",J75="ja"),"neu versichern","unverändert"))))</f>
        <v/>
      </c>
      <c r="L75" s="14">
        <f>IF(I75="","",IF(I75="ja",MAX(MinK26,MIN(G75,OGB26)-KA26),0))</f>
        <v/>
      </c>
      <c r="M75" s="14">
        <f>IF(J75="","",IF(J75="ja",MAX(MinK27,MIN(H75,OGB27)-KA27),0))</f>
        <v/>
      </c>
      <c r="N75" s="14">
        <f>IF(J75&lt;&gt;"ja","",IF(KAVariante="BVG-Minimum",KA27,IF(KAVariante="proportional zum Beschäftigungsgrad",ROUND(KA27*IF(E75="",1,E75),0),IF(KAVariante="kein Koordinationsabzug",0,IF(KAFest="",KA27,KAFest)))))</f>
        <v/>
      </c>
      <c r="O75" s="33">
        <f>IF(J75="","",IF(J75&lt;&gt;"ja",0,MAX(MinK27,MIN(H75,OGB27)-N75)))</f>
        <v/>
      </c>
      <c r="P75" s="15" t="n"/>
      <c r="Q75" s="12">
        <f>IF(A75="","",IF(P75="",IF(J75="ja","offen: Wert eintragen",""),IF(ABS(P75-O75)&lt;=Toleranz,"ok","prüfen: Abweichung")))</f>
        <v/>
      </c>
      <c r="R75" s="28">
        <f>IF(OR(C75="",D75=""),"",IF(AND(D75="F",YEAR(C75)&lt;=1960),"vor 2025 erreicht",EDATE(C75,IF(D75="M",RAM,IF(YEAR(C75)&gt;=1964,RA64,IF(YEAR(C75)=1963,RA63,IF(YEAR(C75)=1962,RA62,RA61)))))))</f>
        <v/>
      </c>
      <c r="S75" s="12">
        <f>IF(C75="","",IF(YEAR(C75)=2009,"AHV-beitragspflichtig ab 01.01.2027",IF(YEAR(C75)&gt;=2010,"noch nicht AHV-beitragspflichtig (ab 1.1. nach dem 17. Geburtstag)",IF(AND(ISNUMBER(R75),YEAR(R75)=2027),"Referenzalter 2027: Freibetrag ab Folgemonat, ALV endet Ende Monat",IF(OR(R75="vor 2025 erreicht",AND(ISNUMBER(R75),R75&lt;DATE(2027,1,1))),IF(T75="","im Referenzalter: Verzicht Freibetrag 2027 klären","im Referenzalter: Freibetrag "&amp;IF(T75="J","nicht anwenden","anwenden")),"")))))</f>
        <v/>
      </c>
      <c r="T75" s="16" t="n"/>
      <c r="U75" s="12">
        <f>IF(H75="","",IF(H75&gt;ALVMax27,"über Höchstbetrag: ALV und UVG plafoniert",""))</f>
        <v/>
      </c>
      <c r="V75" s="25">
        <f>IF(A75="","",IF(OR(LEFT(K75,5)="fällt",LEFT(K75,3)="neu",LEFT(K75,5)="Refer",LEFT(Q75,6)="prüfen",LEFT(Q75,5)="offen",LEFT(S75,3)="AHV",LEFT(S75,14)="Referenzalter ",ISNUMBER(SEARCH("klären",S75))),"prüfen","ok"))</f>
        <v/>
      </c>
    </row>
    <row r="76">
      <c r="A76" s="16" t="n"/>
      <c r="B76" s="16" t="n"/>
      <c r="C76" s="17" t="n"/>
      <c r="D76" s="16" t="n"/>
      <c r="E76" s="32" t="n"/>
      <c r="F76" s="16" t="n"/>
      <c r="G76" s="15" t="n"/>
      <c r="H76" s="15" t="n"/>
      <c r="I76" s="12">
        <f>IF(OR(G76="",C76=""),"",IF(OR(R76="vor 2025 erreicht",AND(ISNUMBER(R76),R76&lt;DATE(2026,1,1))),"Reglement prüfen",IF(OR(F76="J",YEAR(C76)&gt;2008),"nein",IF(G76&gt;ES26,"ja","nein"))))</f>
        <v/>
      </c>
      <c r="J76" s="12">
        <f>IF(OR(H76="",C76=""),"",IF(OR(R76="vor 2025 erreicht",AND(ISNUMBER(R76),R76&lt;DATE(2027,1,1))),"Reglement prüfen",IF(OR(F76="J",YEAR(C76)&gt;2009),"nein",IF(H76&gt;ESReg,"ja","nein"))))</f>
        <v/>
      </c>
      <c r="K76" s="12">
        <f>IF(OR(I76="",J76=""),"",IF(J76="Reglement prüfen","Referenzalter: Reglement prüfen",IF(AND(I76="ja",J76="nein"),"fällt weg: informieren",IF(AND(I76&lt;&gt;"ja",J76="ja"),"neu versichern","unverändert"))))</f>
        <v/>
      </c>
      <c r="L76" s="14">
        <f>IF(I76="","",IF(I76="ja",MAX(MinK26,MIN(G76,OGB26)-KA26),0))</f>
        <v/>
      </c>
      <c r="M76" s="14">
        <f>IF(J76="","",IF(J76="ja",MAX(MinK27,MIN(H76,OGB27)-KA27),0))</f>
        <v/>
      </c>
      <c r="N76" s="14">
        <f>IF(J76&lt;&gt;"ja","",IF(KAVariante="BVG-Minimum",KA27,IF(KAVariante="proportional zum Beschäftigungsgrad",ROUND(KA27*IF(E76="",1,E76),0),IF(KAVariante="kein Koordinationsabzug",0,IF(KAFest="",KA27,KAFest)))))</f>
        <v/>
      </c>
      <c r="O76" s="33">
        <f>IF(J76="","",IF(J76&lt;&gt;"ja",0,MAX(MinK27,MIN(H76,OGB27)-N76)))</f>
        <v/>
      </c>
      <c r="P76" s="15" t="n"/>
      <c r="Q76" s="12">
        <f>IF(A76="","",IF(P76="",IF(J76="ja","offen: Wert eintragen",""),IF(ABS(P76-O76)&lt;=Toleranz,"ok","prüfen: Abweichung")))</f>
        <v/>
      </c>
      <c r="R76" s="28">
        <f>IF(OR(C76="",D76=""),"",IF(AND(D76="F",YEAR(C76)&lt;=1960),"vor 2025 erreicht",EDATE(C76,IF(D76="M",RAM,IF(YEAR(C76)&gt;=1964,RA64,IF(YEAR(C76)=1963,RA63,IF(YEAR(C76)=1962,RA62,RA61)))))))</f>
        <v/>
      </c>
      <c r="S76" s="12">
        <f>IF(C76="","",IF(YEAR(C76)=2009,"AHV-beitragspflichtig ab 01.01.2027",IF(YEAR(C76)&gt;=2010,"noch nicht AHV-beitragspflichtig (ab 1.1. nach dem 17. Geburtstag)",IF(AND(ISNUMBER(R76),YEAR(R76)=2027),"Referenzalter 2027: Freibetrag ab Folgemonat, ALV endet Ende Monat",IF(OR(R76="vor 2025 erreicht",AND(ISNUMBER(R76),R76&lt;DATE(2027,1,1))),IF(T76="","im Referenzalter: Verzicht Freibetrag 2027 klären","im Referenzalter: Freibetrag "&amp;IF(T76="J","nicht anwenden","anwenden")),"")))))</f>
        <v/>
      </c>
      <c r="T76" s="16" t="n"/>
      <c r="U76" s="12">
        <f>IF(H76="","",IF(H76&gt;ALVMax27,"über Höchstbetrag: ALV und UVG plafoniert",""))</f>
        <v/>
      </c>
      <c r="V76" s="25">
        <f>IF(A76="","",IF(OR(LEFT(K76,5)="fällt",LEFT(K76,3)="neu",LEFT(K76,5)="Refer",LEFT(Q76,6)="prüfen",LEFT(Q76,5)="offen",LEFT(S76,3)="AHV",LEFT(S76,14)="Referenzalter ",ISNUMBER(SEARCH("klären",S76))),"prüfen","ok"))</f>
        <v/>
      </c>
    </row>
    <row r="77">
      <c r="A77" s="16" t="n"/>
      <c r="B77" s="16" t="n"/>
      <c r="C77" s="17" t="n"/>
      <c r="D77" s="16" t="n"/>
      <c r="E77" s="32" t="n"/>
      <c r="F77" s="16" t="n"/>
      <c r="G77" s="15" t="n"/>
      <c r="H77" s="15" t="n"/>
      <c r="I77" s="12">
        <f>IF(OR(G77="",C77=""),"",IF(OR(R77="vor 2025 erreicht",AND(ISNUMBER(R77),R77&lt;DATE(2026,1,1))),"Reglement prüfen",IF(OR(F77="J",YEAR(C77)&gt;2008),"nein",IF(G77&gt;ES26,"ja","nein"))))</f>
        <v/>
      </c>
      <c r="J77" s="12">
        <f>IF(OR(H77="",C77=""),"",IF(OR(R77="vor 2025 erreicht",AND(ISNUMBER(R77),R77&lt;DATE(2027,1,1))),"Reglement prüfen",IF(OR(F77="J",YEAR(C77)&gt;2009),"nein",IF(H77&gt;ESReg,"ja","nein"))))</f>
        <v/>
      </c>
      <c r="K77" s="12">
        <f>IF(OR(I77="",J77=""),"",IF(J77="Reglement prüfen","Referenzalter: Reglement prüfen",IF(AND(I77="ja",J77="nein"),"fällt weg: informieren",IF(AND(I77&lt;&gt;"ja",J77="ja"),"neu versichern","unverändert"))))</f>
        <v/>
      </c>
      <c r="L77" s="14">
        <f>IF(I77="","",IF(I77="ja",MAX(MinK26,MIN(G77,OGB26)-KA26),0))</f>
        <v/>
      </c>
      <c r="M77" s="14">
        <f>IF(J77="","",IF(J77="ja",MAX(MinK27,MIN(H77,OGB27)-KA27),0))</f>
        <v/>
      </c>
      <c r="N77" s="14">
        <f>IF(J77&lt;&gt;"ja","",IF(KAVariante="BVG-Minimum",KA27,IF(KAVariante="proportional zum Beschäftigungsgrad",ROUND(KA27*IF(E77="",1,E77),0),IF(KAVariante="kein Koordinationsabzug",0,IF(KAFest="",KA27,KAFest)))))</f>
        <v/>
      </c>
      <c r="O77" s="33">
        <f>IF(J77="","",IF(J77&lt;&gt;"ja",0,MAX(MinK27,MIN(H77,OGB27)-N77)))</f>
        <v/>
      </c>
      <c r="P77" s="15" t="n"/>
      <c r="Q77" s="12">
        <f>IF(A77="","",IF(P77="",IF(J77="ja","offen: Wert eintragen",""),IF(ABS(P77-O77)&lt;=Toleranz,"ok","prüfen: Abweichung")))</f>
        <v/>
      </c>
      <c r="R77" s="28">
        <f>IF(OR(C77="",D77=""),"",IF(AND(D77="F",YEAR(C77)&lt;=1960),"vor 2025 erreicht",EDATE(C77,IF(D77="M",RAM,IF(YEAR(C77)&gt;=1964,RA64,IF(YEAR(C77)=1963,RA63,IF(YEAR(C77)=1962,RA62,RA61)))))))</f>
        <v/>
      </c>
      <c r="S77" s="12">
        <f>IF(C77="","",IF(YEAR(C77)=2009,"AHV-beitragspflichtig ab 01.01.2027",IF(YEAR(C77)&gt;=2010,"noch nicht AHV-beitragspflichtig (ab 1.1. nach dem 17. Geburtstag)",IF(AND(ISNUMBER(R77),YEAR(R77)=2027),"Referenzalter 2027: Freibetrag ab Folgemonat, ALV endet Ende Monat",IF(OR(R77="vor 2025 erreicht",AND(ISNUMBER(R77),R77&lt;DATE(2027,1,1))),IF(T77="","im Referenzalter: Verzicht Freibetrag 2027 klären","im Referenzalter: Freibetrag "&amp;IF(T77="J","nicht anwenden","anwenden")),"")))))</f>
        <v/>
      </c>
      <c r="T77" s="16" t="n"/>
      <c r="U77" s="12">
        <f>IF(H77="","",IF(H77&gt;ALVMax27,"über Höchstbetrag: ALV und UVG plafoniert",""))</f>
        <v/>
      </c>
      <c r="V77" s="25">
        <f>IF(A77="","",IF(OR(LEFT(K77,5)="fällt",LEFT(K77,3)="neu",LEFT(K77,5)="Refer",LEFT(Q77,6)="prüfen",LEFT(Q77,5)="offen",LEFT(S77,3)="AHV",LEFT(S77,14)="Referenzalter ",ISNUMBER(SEARCH("klären",S77))),"prüfen","ok"))</f>
        <v/>
      </c>
    </row>
    <row r="78">
      <c r="A78" s="16" t="n"/>
      <c r="B78" s="16" t="n"/>
      <c r="C78" s="17" t="n"/>
      <c r="D78" s="16" t="n"/>
      <c r="E78" s="32" t="n"/>
      <c r="F78" s="16" t="n"/>
      <c r="G78" s="15" t="n"/>
      <c r="H78" s="15" t="n"/>
      <c r="I78" s="12">
        <f>IF(OR(G78="",C78=""),"",IF(OR(R78="vor 2025 erreicht",AND(ISNUMBER(R78),R78&lt;DATE(2026,1,1))),"Reglement prüfen",IF(OR(F78="J",YEAR(C78)&gt;2008),"nein",IF(G78&gt;ES26,"ja","nein"))))</f>
        <v/>
      </c>
      <c r="J78" s="12">
        <f>IF(OR(H78="",C78=""),"",IF(OR(R78="vor 2025 erreicht",AND(ISNUMBER(R78),R78&lt;DATE(2027,1,1))),"Reglement prüfen",IF(OR(F78="J",YEAR(C78)&gt;2009),"nein",IF(H78&gt;ESReg,"ja","nein"))))</f>
        <v/>
      </c>
      <c r="K78" s="12">
        <f>IF(OR(I78="",J78=""),"",IF(J78="Reglement prüfen","Referenzalter: Reglement prüfen",IF(AND(I78="ja",J78="nein"),"fällt weg: informieren",IF(AND(I78&lt;&gt;"ja",J78="ja"),"neu versichern","unverändert"))))</f>
        <v/>
      </c>
      <c r="L78" s="14">
        <f>IF(I78="","",IF(I78="ja",MAX(MinK26,MIN(G78,OGB26)-KA26),0))</f>
        <v/>
      </c>
      <c r="M78" s="14">
        <f>IF(J78="","",IF(J78="ja",MAX(MinK27,MIN(H78,OGB27)-KA27),0))</f>
        <v/>
      </c>
      <c r="N78" s="14">
        <f>IF(J78&lt;&gt;"ja","",IF(KAVariante="BVG-Minimum",KA27,IF(KAVariante="proportional zum Beschäftigungsgrad",ROUND(KA27*IF(E78="",1,E78),0),IF(KAVariante="kein Koordinationsabzug",0,IF(KAFest="",KA27,KAFest)))))</f>
        <v/>
      </c>
      <c r="O78" s="33">
        <f>IF(J78="","",IF(J78&lt;&gt;"ja",0,MAX(MinK27,MIN(H78,OGB27)-N78)))</f>
        <v/>
      </c>
      <c r="P78" s="15" t="n"/>
      <c r="Q78" s="12">
        <f>IF(A78="","",IF(P78="",IF(J78="ja","offen: Wert eintragen",""),IF(ABS(P78-O78)&lt;=Toleranz,"ok","prüfen: Abweichung")))</f>
        <v/>
      </c>
      <c r="R78" s="28">
        <f>IF(OR(C78="",D78=""),"",IF(AND(D78="F",YEAR(C78)&lt;=1960),"vor 2025 erreicht",EDATE(C78,IF(D78="M",RAM,IF(YEAR(C78)&gt;=1964,RA64,IF(YEAR(C78)=1963,RA63,IF(YEAR(C78)=1962,RA62,RA61)))))))</f>
        <v/>
      </c>
      <c r="S78" s="12">
        <f>IF(C78="","",IF(YEAR(C78)=2009,"AHV-beitragspflichtig ab 01.01.2027",IF(YEAR(C78)&gt;=2010,"noch nicht AHV-beitragspflichtig (ab 1.1. nach dem 17. Geburtstag)",IF(AND(ISNUMBER(R78),YEAR(R78)=2027),"Referenzalter 2027: Freibetrag ab Folgemonat, ALV endet Ende Monat",IF(OR(R78="vor 2025 erreicht",AND(ISNUMBER(R78),R78&lt;DATE(2027,1,1))),IF(T78="","im Referenzalter: Verzicht Freibetrag 2027 klären","im Referenzalter: Freibetrag "&amp;IF(T78="J","nicht anwenden","anwenden")),"")))))</f>
        <v/>
      </c>
      <c r="T78" s="16" t="n"/>
      <c r="U78" s="12">
        <f>IF(H78="","",IF(H78&gt;ALVMax27,"über Höchstbetrag: ALV und UVG plafoniert",""))</f>
        <v/>
      </c>
      <c r="V78" s="25">
        <f>IF(A78="","",IF(OR(LEFT(K78,5)="fällt",LEFT(K78,3)="neu",LEFT(K78,5)="Refer",LEFT(Q78,6)="prüfen",LEFT(Q78,5)="offen",LEFT(S78,3)="AHV",LEFT(S78,14)="Referenzalter ",ISNUMBER(SEARCH("klären",S78))),"prüfen","ok"))</f>
        <v/>
      </c>
    </row>
    <row r="79">
      <c r="A79" s="16" t="n"/>
      <c r="B79" s="16" t="n"/>
      <c r="C79" s="17" t="n"/>
      <c r="D79" s="16" t="n"/>
      <c r="E79" s="32" t="n"/>
      <c r="F79" s="16" t="n"/>
      <c r="G79" s="15" t="n"/>
      <c r="H79" s="15" t="n"/>
      <c r="I79" s="12">
        <f>IF(OR(G79="",C79=""),"",IF(OR(R79="vor 2025 erreicht",AND(ISNUMBER(R79),R79&lt;DATE(2026,1,1))),"Reglement prüfen",IF(OR(F79="J",YEAR(C79)&gt;2008),"nein",IF(G79&gt;ES26,"ja","nein"))))</f>
        <v/>
      </c>
      <c r="J79" s="12">
        <f>IF(OR(H79="",C79=""),"",IF(OR(R79="vor 2025 erreicht",AND(ISNUMBER(R79),R79&lt;DATE(2027,1,1))),"Reglement prüfen",IF(OR(F79="J",YEAR(C79)&gt;2009),"nein",IF(H79&gt;ESReg,"ja","nein"))))</f>
        <v/>
      </c>
      <c r="K79" s="12">
        <f>IF(OR(I79="",J79=""),"",IF(J79="Reglement prüfen","Referenzalter: Reglement prüfen",IF(AND(I79="ja",J79="nein"),"fällt weg: informieren",IF(AND(I79&lt;&gt;"ja",J79="ja"),"neu versichern","unverändert"))))</f>
        <v/>
      </c>
      <c r="L79" s="14">
        <f>IF(I79="","",IF(I79="ja",MAX(MinK26,MIN(G79,OGB26)-KA26),0))</f>
        <v/>
      </c>
      <c r="M79" s="14">
        <f>IF(J79="","",IF(J79="ja",MAX(MinK27,MIN(H79,OGB27)-KA27),0))</f>
        <v/>
      </c>
      <c r="N79" s="14">
        <f>IF(J79&lt;&gt;"ja","",IF(KAVariante="BVG-Minimum",KA27,IF(KAVariante="proportional zum Beschäftigungsgrad",ROUND(KA27*IF(E79="",1,E79),0),IF(KAVariante="kein Koordinationsabzug",0,IF(KAFest="",KA27,KAFest)))))</f>
        <v/>
      </c>
      <c r="O79" s="33">
        <f>IF(J79="","",IF(J79&lt;&gt;"ja",0,MAX(MinK27,MIN(H79,OGB27)-N79)))</f>
        <v/>
      </c>
      <c r="P79" s="15" t="n"/>
      <c r="Q79" s="12">
        <f>IF(A79="","",IF(P79="",IF(J79="ja","offen: Wert eintragen",""),IF(ABS(P79-O79)&lt;=Toleranz,"ok","prüfen: Abweichung")))</f>
        <v/>
      </c>
      <c r="R79" s="28">
        <f>IF(OR(C79="",D79=""),"",IF(AND(D79="F",YEAR(C79)&lt;=1960),"vor 2025 erreicht",EDATE(C79,IF(D79="M",RAM,IF(YEAR(C79)&gt;=1964,RA64,IF(YEAR(C79)=1963,RA63,IF(YEAR(C79)=1962,RA62,RA61)))))))</f>
        <v/>
      </c>
      <c r="S79" s="12">
        <f>IF(C79="","",IF(YEAR(C79)=2009,"AHV-beitragspflichtig ab 01.01.2027",IF(YEAR(C79)&gt;=2010,"noch nicht AHV-beitragspflichtig (ab 1.1. nach dem 17. Geburtstag)",IF(AND(ISNUMBER(R79),YEAR(R79)=2027),"Referenzalter 2027: Freibetrag ab Folgemonat, ALV endet Ende Monat",IF(OR(R79="vor 2025 erreicht",AND(ISNUMBER(R79),R79&lt;DATE(2027,1,1))),IF(T79="","im Referenzalter: Verzicht Freibetrag 2027 klären","im Referenzalter: Freibetrag "&amp;IF(T79="J","nicht anwenden","anwenden")),"")))))</f>
        <v/>
      </c>
      <c r="T79" s="16" t="n"/>
      <c r="U79" s="12">
        <f>IF(H79="","",IF(H79&gt;ALVMax27,"über Höchstbetrag: ALV und UVG plafoniert",""))</f>
        <v/>
      </c>
      <c r="V79" s="25">
        <f>IF(A79="","",IF(OR(LEFT(K79,5)="fällt",LEFT(K79,3)="neu",LEFT(K79,5)="Refer",LEFT(Q79,6)="prüfen",LEFT(Q79,5)="offen",LEFT(S79,3)="AHV",LEFT(S79,14)="Referenzalter ",ISNUMBER(SEARCH("klären",S79))),"prüfen","ok"))</f>
        <v/>
      </c>
    </row>
    <row r="80">
      <c r="A80" s="16" t="n"/>
      <c r="B80" s="16" t="n"/>
      <c r="C80" s="17" t="n"/>
      <c r="D80" s="16" t="n"/>
      <c r="E80" s="32" t="n"/>
      <c r="F80" s="16" t="n"/>
      <c r="G80" s="15" t="n"/>
      <c r="H80" s="15" t="n"/>
      <c r="I80" s="12">
        <f>IF(OR(G80="",C80=""),"",IF(OR(R80="vor 2025 erreicht",AND(ISNUMBER(R80),R80&lt;DATE(2026,1,1))),"Reglement prüfen",IF(OR(F80="J",YEAR(C80)&gt;2008),"nein",IF(G80&gt;ES26,"ja","nein"))))</f>
        <v/>
      </c>
      <c r="J80" s="12">
        <f>IF(OR(H80="",C80=""),"",IF(OR(R80="vor 2025 erreicht",AND(ISNUMBER(R80),R80&lt;DATE(2027,1,1))),"Reglement prüfen",IF(OR(F80="J",YEAR(C80)&gt;2009),"nein",IF(H80&gt;ESReg,"ja","nein"))))</f>
        <v/>
      </c>
      <c r="K80" s="12">
        <f>IF(OR(I80="",J80=""),"",IF(J80="Reglement prüfen","Referenzalter: Reglement prüfen",IF(AND(I80="ja",J80="nein"),"fällt weg: informieren",IF(AND(I80&lt;&gt;"ja",J80="ja"),"neu versichern","unverändert"))))</f>
        <v/>
      </c>
      <c r="L80" s="14">
        <f>IF(I80="","",IF(I80="ja",MAX(MinK26,MIN(G80,OGB26)-KA26),0))</f>
        <v/>
      </c>
      <c r="M80" s="14">
        <f>IF(J80="","",IF(J80="ja",MAX(MinK27,MIN(H80,OGB27)-KA27),0))</f>
        <v/>
      </c>
      <c r="N80" s="14">
        <f>IF(J80&lt;&gt;"ja","",IF(KAVariante="BVG-Minimum",KA27,IF(KAVariante="proportional zum Beschäftigungsgrad",ROUND(KA27*IF(E80="",1,E80),0),IF(KAVariante="kein Koordinationsabzug",0,IF(KAFest="",KA27,KAFest)))))</f>
        <v/>
      </c>
      <c r="O80" s="33">
        <f>IF(J80="","",IF(J80&lt;&gt;"ja",0,MAX(MinK27,MIN(H80,OGB27)-N80)))</f>
        <v/>
      </c>
      <c r="P80" s="15" t="n"/>
      <c r="Q80" s="12">
        <f>IF(A80="","",IF(P80="",IF(J80="ja","offen: Wert eintragen",""),IF(ABS(P80-O80)&lt;=Toleranz,"ok","prüfen: Abweichung")))</f>
        <v/>
      </c>
      <c r="R80" s="28">
        <f>IF(OR(C80="",D80=""),"",IF(AND(D80="F",YEAR(C80)&lt;=1960),"vor 2025 erreicht",EDATE(C80,IF(D80="M",RAM,IF(YEAR(C80)&gt;=1964,RA64,IF(YEAR(C80)=1963,RA63,IF(YEAR(C80)=1962,RA62,RA61)))))))</f>
        <v/>
      </c>
      <c r="S80" s="12">
        <f>IF(C80="","",IF(YEAR(C80)=2009,"AHV-beitragspflichtig ab 01.01.2027",IF(YEAR(C80)&gt;=2010,"noch nicht AHV-beitragspflichtig (ab 1.1. nach dem 17. Geburtstag)",IF(AND(ISNUMBER(R80),YEAR(R80)=2027),"Referenzalter 2027: Freibetrag ab Folgemonat, ALV endet Ende Monat",IF(OR(R80="vor 2025 erreicht",AND(ISNUMBER(R80),R80&lt;DATE(2027,1,1))),IF(T80="","im Referenzalter: Verzicht Freibetrag 2027 klären","im Referenzalter: Freibetrag "&amp;IF(T80="J","nicht anwenden","anwenden")),"")))))</f>
        <v/>
      </c>
      <c r="T80" s="16" t="n"/>
      <c r="U80" s="12">
        <f>IF(H80="","",IF(H80&gt;ALVMax27,"über Höchstbetrag: ALV und UVG plafoniert",""))</f>
        <v/>
      </c>
      <c r="V80" s="25">
        <f>IF(A80="","",IF(OR(LEFT(K80,5)="fällt",LEFT(K80,3)="neu",LEFT(K80,5)="Refer",LEFT(Q80,6)="prüfen",LEFT(Q80,5)="offen",LEFT(S80,3)="AHV",LEFT(S80,14)="Referenzalter ",ISNUMBER(SEARCH("klären",S80))),"prüfen","ok"))</f>
        <v/>
      </c>
    </row>
    <row r="81">
      <c r="A81" s="16" t="n"/>
      <c r="B81" s="16" t="n"/>
      <c r="C81" s="17" t="n"/>
      <c r="D81" s="16" t="n"/>
      <c r="E81" s="32" t="n"/>
      <c r="F81" s="16" t="n"/>
      <c r="G81" s="15" t="n"/>
      <c r="H81" s="15" t="n"/>
      <c r="I81" s="12">
        <f>IF(OR(G81="",C81=""),"",IF(OR(R81="vor 2025 erreicht",AND(ISNUMBER(R81),R81&lt;DATE(2026,1,1))),"Reglement prüfen",IF(OR(F81="J",YEAR(C81)&gt;2008),"nein",IF(G81&gt;ES26,"ja","nein"))))</f>
        <v/>
      </c>
      <c r="J81" s="12">
        <f>IF(OR(H81="",C81=""),"",IF(OR(R81="vor 2025 erreicht",AND(ISNUMBER(R81),R81&lt;DATE(2027,1,1))),"Reglement prüfen",IF(OR(F81="J",YEAR(C81)&gt;2009),"nein",IF(H81&gt;ESReg,"ja","nein"))))</f>
        <v/>
      </c>
      <c r="K81" s="12">
        <f>IF(OR(I81="",J81=""),"",IF(J81="Reglement prüfen","Referenzalter: Reglement prüfen",IF(AND(I81="ja",J81="nein"),"fällt weg: informieren",IF(AND(I81&lt;&gt;"ja",J81="ja"),"neu versichern","unverändert"))))</f>
        <v/>
      </c>
      <c r="L81" s="14">
        <f>IF(I81="","",IF(I81="ja",MAX(MinK26,MIN(G81,OGB26)-KA26),0))</f>
        <v/>
      </c>
      <c r="M81" s="14">
        <f>IF(J81="","",IF(J81="ja",MAX(MinK27,MIN(H81,OGB27)-KA27),0))</f>
        <v/>
      </c>
      <c r="N81" s="14">
        <f>IF(J81&lt;&gt;"ja","",IF(KAVariante="BVG-Minimum",KA27,IF(KAVariante="proportional zum Beschäftigungsgrad",ROUND(KA27*IF(E81="",1,E81),0),IF(KAVariante="kein Koordinationsabzug",0,IF(KAFest="",KA27,KAFest)))))</f>
        <v/>
      </c>
      <c r="O81" s="33">
        <f>IF(J81="","",IF(J81&lt;&gt;"ja",0,MAX(MinK27,MIN(H81,OGB27)-N81)))</f>
        <v/>
      </c>
      <c r="P81" s="15" t="n"/>
      <c r="Q81" s="12">
        <f>IF(A81="","",IF(P81="",IF(J81="ja","offen: Wert eintragen",""),IF(ABS(P81-O81)&lt;=Toleranz,"ok","prüfen: Abweichung")))</f>
        <v/>
      </c>
      <c r="R81" s="28">
        <f>IF(OR(C81="",D81=""),"",IF(AND(D81="F",YEAR(C81)&lt;=1960),"vor 2025 erreicht",EDATE(C81,IF(D81="M",RAM,IF(YEAR(C81)&gt;=1964,RA64,IF(YEAR(C81)=1963,RA63,IF(YEAR(C81)=1962,RA62,RA61)))))))</f>
        <v/>
      </c>
      <c r="S81" s="12">
        <f>IF(C81="","",IF(YEAR(C81)=2009,"AHV-beitragspflichtig ab 01.01.2027",IF(YEAR(C81)&gt;=2010,"noch nicht AHV-beitragspflichtig (ab 1.1. nach dem 17. Geburtstag)",IF(AND(ISNUMBER(R81),YEAR(R81)=2027),"Referenzalter 2027: Freibetrag ab Folgemonat, ALV endet Ende Monat",IF(OR(R81="vor 2025 erreicht",AND(ISNUMBER(R81),R81&lt;DATE(2027,1,1))),IF(T81="","im Referenzalter: Verzicht Freibetrag 2027 klären","im Referenzalter: Freibetrag "&amp;IF(T81="J","nicht anwenden","anwenden")),"")))))</f>
        <v/>
      </c>
      <c r="T81" s="16" t="n"/>
      <c r="U81" s="12">
        <f>IF(H81="","",IF(H81&gt;ALVMax27,"über Höchstbetrag: ALV und UVG plafoniert",""))</f>
        <v/>
      </c>
      <c r="V81" s="25">
        <f>IF(A81="","",IF(OR(LEFT(K81,5)="fällt",LEFT(K81,3)="neu",LEFT(K81,5)="Refer",LEFT(Q81,6)="prüfen",LEFT(Q81,5)="offen",LEFT(S81,3)="AHV",LEFT(S81,14)="Referenzalter ",ISNUMBER(SEARCH("klären",S81))),"prüfen","ok"))</f>
        <v/>
      </c>
    </row>
    <row r="82">
      <c r="A82" s="16" t="n"/>
      <c r="B82" s="16" t="n"/>
      <c r="C82" s="17" t="n"/>
      <c r="D82" s="16" t="n"/>
      <c r="E82" s="32" t="n"/>
      <c r="F82" s="16" t="n"/>
      <c r="G82" s="15" t="n"/>
      <c r="H82" s="15" t="n"/>
      <c r="I82" s="12">
        <f>IF(OR(G82="",C82=""),"",IF(OR(R82="vor 2025 erreicht",AND(ISNUMBER(R82),R82&lt;DATE(2026,1,1))),"Reglement prüfen",IF(OR(F82="J",YEAR(C82)&gt;2008),"nein",IF(G82&gt;ES26,"ja","nein"))))</f>
        <v/>
      </c>
      <c r="J82" s="12">
        <f>IF(OR(H82="",C82=""),"",IF(OR(R82="vor 2025 erreicht",AND(ISNUMBER(R82),R82&lt;DATE(2027,1,1))),"Reglement prüfen",IF(OR(F82="J",YEAR(C82)&gt;2009),"nein",IF(H82&gt;ESReg,"ja","nein"))))</f>
        <v/>
      </c>
      <c r="K82" s="12">
        <f>IF(OR(I82="",J82=""),"",IF(J82="Reglement prüfen","Referenzalter: Reglement prüfen",IF(AND(I82="ja",J82="nein"),"fällt weg: informieren",IF(AND(I82&lt;&gt;"ja",J82="ja"),"neu versichern","unverändert"))))</f>
        <v/>
      </c>
      <c r="L82" s="14">
        <f>IF(I82="","",IF(I82="ja",MAX(MinK26,MIN(G82,OGB26)-KA26),0))</f>
        <v/>
      </c>
      <c r="M82" s="14">
        <f>IF(J82="","",IF(J82="ja",MAX(MinK27,MIN(H82,OGB27)-KA27),0))</f>
        <v/>
      </c>
      <c r="N82" s="14">
        <f>IF(J82&lt;&gt;"ja","",IF(KAVariante="BVG-Minimum",KA27,IF(KAVariante="proportional zum Beschäftigungsgrad",ROUND(KA27*IF(E82="",1,E82),0),IF(KAVariante="kein Koordinationsabzug",0,IF(KAFest="",KA27,KAFest)))))</f>
        <v/>
      </c>
      <c r="O82" s="33">
        <f>IF(J82="","",IF(J82&lt;&gt;"ja",0,MAX(MinK27,MIN(H82,OGB27)-N82)))</f>
        <v/>
      </c>
      <c r="P82" s="15" t="n"/>
      <c r="Q82" s="12">
        <f>IF(A82="","",IF(P82="",IF(J82="ja","offen: Wert eintragen",""),IF(ABS(P82-O82)&lt;=Toleranz,"ok","prüfen: Abweichung")))</f>
        <v/>
      </c>
      <c r="R82" s="28">
        <f>IF(OR(C82="",D82=""),"",IF(AND(D82="F",YEAR(C82)&lt;=1960),"vor 2025 erreicht",EDATE(C82,IF(D82="M",RAM,IF(YEAR(C82)&gt;=1964,RA64,IF(YEAR(C82)=1963,RA63,IF(YEAR(C82)=1962,RA62,RA61)))))))</f>
        <v/>
      </c>
      <c r="S82" s="12">
        <f>IF(C82="","",IF(YEAR(C82)=2009,"AHV-beitragspflichtig ab 01.01.2027",IF(YEAR(C82)&gt;=2010,"noch nicht AHV-beitragspflichtig (ab 1.1. nach dem 17. Geburtstag)",IF(AND(ISNUMBER(R82),YEAR(R82)=2027),"Referenzalter 2027: Freibetrag ab Folgemonat, ALV endet Ende Monat",IF(OR(R82="vor 2025 erreicht",AND(ISNUMBER(R82),R82&lt;DATE(2027,1,1))),IF(T82="","im Referenzalter: Verzicht Freibetrag 2027 klären","im Referenzalter: Freibetrag "&amp;IF(T82="J","nicht anwenden","anwenden")),"")))))</f>
        <v/>
      </c>
      <c r="T82" s="16" t="n"/>
      <c r="U82" s="12">
        <f>IF(H82="","",IF(H82&gt;ALVMax27,"über Höchstbetrag: ALV und UVG plafoniert",""))</f>
        <v/>
      </c>
      <c r="V82" s="25">
        <f>IF(A82="","",IF(OR(LEFT(K82,5)="fällt",LEFT(K82,3)="neu",LEFT(K82,5)="Refer",LEFT(Q82,6)="prüfen",LEFT(Q82,5)="offen",LEFT(S82,3)="AHV",LEFT(S82,14)="Referenzalter ",ISNUMBER(SEARCH("klären",S82))),"prüfen","ok"))</f>
        <v/>
      </c>
    </row>
    <row r="83">
      <c r="A83" s="16" t="n"/>
      <c r="B83" s="16" t="n"/>
      <c r="C83" s="17" t="n"/>
      <c r="D83" s="16" t="n"/>
      <c r="E83" s="32" t="n"/>
      <c r="F83" s="16" t="n"/>
      <c r="G83" s="15" t="n"/>
      <c r="H83" s="15" t="n"/>
      <c r="I83" s="12">
        <f>IF(OR(G83="",C83=""),"",IF(OR(R83="vor 2025 erreicht",AND(ISNUMBER(R83),R83&lt;DATE(2026,1,1))),"Reglement prüfen",IF(OR(F83="J",YEAR(C83)&gt;2008),"nein",IF(G83&gt;ES26,"ja","nein"))))</f>
        <v/>
      </c>
      <c r="J83" s="12">
        <f>IF(OR(H83="",C83=""),"",IF(OR(R83="vor 2025 erreicht",AND(ISNUMBER(R83),R83&lt;DATE(2027,1,1))),"Reglement prüfen",IF(OR(F83="J",YEAR(C83)&gt;2009),"nein",IF(H83&gt;ESReg,"ja","nein"))))</f>
        <v/>
      </c>
      <c r="K83" s="12">
        <f>IF(OR(I83="",J83=""),"",IF(J83="Reglement prüfen","Referenzalter: Reglement prüfen",IF(AND(I83="ja",J83="nein"),"fällt weg: informieren",IF(AND(I83&lt;&gt;"ja",J83="ja"),"neu versichern","unverändert"))))</f>
        <v/>
      </c>
      <c r="L83" s="14">
        <f>IF(I83="","",IF(I83="ja",MAX(MinK26,MIN(G83,OGB26)-KA26),0))</f>
        <v/>
      </c>
      <c r="M83" s="14">
        <f>IF(J83="","",IF(J83="ja",MAX(MinK27,MIN(H83,OGB27)-KA27),0))</f>
        <v/>
      </c>
      <c r="N83" s="14">
        <f>IF(J83&lt;&gt;"ja","",IF(KAVariante="BVG-Minimum",KA27,IF(KAVariante="proportional zum Beschäftigungsgrad",ROUND(KA27*IF(E83="",1,E83),0),IF(KAVariante="kein Koordinationsabzug",0,IF(KAFest="",KA27,KAFest)))))</f>
        <v/>
      </c>
      <c r="O83" s="33">
        <f>IF(J83="","",IF(J83&lt;&gt;"ja",0,MAX(MinK27,MIN(H83,OGB27)-N83)))</f>
        <v/>
      </c>
      <c r="P83" s="15" t="n"/>
      <c r="Q83" s="12">
        <f>IF(A83="","",IF(P83="",IF(J83="ja","offen: Wert eintragen",""),IF(ABS(P83-O83)&lt;=Toleranz,"ok","prüfen: Abweichung")))</f>
        <v/>
      </c>
      <c r="R83" s="28">
        <f>IF(OR(C83="",D83=""),"",IF(AND(D83="F",YEAR(C83)&lt;=1960),"vor 2025 erreicht",EDATE(C83,IF(D83="M",RAM,IF(YEAR(C83)&gt;=1964,RA64,IF(YEAR(C83)=1963,RA63,IF(YEAR(C83)=1962,RA62,RA61)))))))</f>
        <v/>
      </c>
      <c r="S83" s="12">
        <f>IF(C83="","",IF(YEAR(C83)=2009,"AHV-beitragspflichtig ab 01.01.2027",IF(YEAR(C83)&gt;=2010,"noch nicht AHV-beitragspflichtig (ab 1.1. nach dem 17. Geburtstag)",IF(AND(ISNUMBER(R83),YEAR(R83)=2027),"Referenzalter 2027: Freibetrag ab Folgemonat, ALV endet Ende Monat",IF(OR(R83="vor 2025 erreicht",AND(ISNUMBER(R83),R83&lt;DATE(2027,1,1))),IF(T83="","im Referenzalter: Verzicht Freibetrag 2027 klären","im Referenzalter: Freibetrag "&amp;IF(T83="J","nicht anwenden","anwenden")),"")))))</f>
        <v/>
      </c>
      <c r="T83" s="16" t="n"/>
      <c r="U83" s="12">
        <f>IF(H83="","",IF(H83&gt;ALVMax27,"über Höchstbetrag: ALV und UVG plafoniert",""))</f>
        <v/>
      </c>
      <c r="V83" s="25">
        <f>IF(A83="","",IF(OR(LEFT(K83,5)="fällt",LEFT(K83,3)="neu",LEFT(K83,5)="Refer",LEFT(Q83,6)="prüfen",LEFT(Q83,5)="offen",LEFT(S83,3)="AHV",LEFT(S83,14)="Referenzalter ",ISNUMBER(SEARCH("klären",S83))),"prüfen","ok"))</f>
        <v/>
      </c>
    </row>
    <row r="84">
      <c r="A84" s="16" t="n"/>
      <c r="B84" s="16" t="n"/>
      <c r="C84" s="17" t="n"/>
      <c r="D84" s="16" t="n"/>
      <c r="E84" s="32" t="n"/>
      <c r="F84" s="16" t="n"/>
      <c r="G84" s="15" t="n"/>
      <c r="H84" s="15" t="n"/>
      <c r="I84" s="12">
        <f>IF(OR(G84="",C84=""),"",IF(OR(R84="vor 2025 erreicht",AND(ISNUMBER(R84),R84&lt;DATE(2026,1,1))),"Reglement prüfen",IF(OR(F84="J",YEAR(C84)&gt;2008),"nein",IF(G84&gt;ES26,"ja","nein"))))</f>
        <v/>
      </c>
      <c r="J84" s="12">
        <f>IF(OR(H84="",C84=""),"",IF(OR(R84="vor 2025 erreicht",AND(ISNUMBER(R84),R84&lt;DATE(2027,1,1))),"Reglement prüfen",IF(OR(F84="J",YEAR(C84)&gt;2009),"nein",IF(H84&gt;ESReg,"ja","nein"))))</f>
        <v/>
      </c>
      <c r="K84" s="12">
        <f>IF(OR(I84="",J84=""),"",IF(J84="Reglement prüfen","Referenzalter: Reglement prüfen",IF(AND(I84="ja",J84="nein"),"fällt weg: informieren",IF(AND(I84&lt;&gt;"ja",J84="ja"),"neu versichern","unverändert"))))</f>
        <v/>
      </c>
      <c r="L84" s="14">
        <f>IF(I84="","",IF(I84="ja",MAX(MinK26,MIN(G84,OGB26)-KA26),0))</f>
        <v/>
      </c>
      <c r="M84" s="14">
        <f>IF(J84="","",IF(J84="ja",MAX(MinK27,MIN(H84,OGB27)-KA27),0))</f>
        <v/>
      </c>
      <c r="N84" s="14">
        <f>IF(J84&lt;&gt;"ja","",IF(KAVariante="BVG-Minimum",KA27,IF(KAVariante="proportional zum Beschäftigungsgrad",ROUND(KA27*IF(E84="",1,E84),0),IF(KAVariante="kein Koordinationsabzug",0,IF(KAFest="",KA27,KAFest)))))</f>
        <v/>
      </c>
      <c r="O84" s="33">
        <f>IF(J84="","",IF(J84&lt;&gt;"ja",0,MAX(MinK27,MIN(H84,OGB27)-N84)))</f>
        <v/>
      </c>
      <c r="P84" s="15" t="n"/>
      <c r="Q84" s="12">
        <f>IF(A84="","",IF(P84="",IF(J84="ja","offen: Wert eintragen",""),IF(ABS(P84-O84)&lt;=Toleranz,"ok","prüfen: Abweichung")))</f>
        <v/>
      </c>
      <c r="R84" s="28">
        <f>IF(OR(C84="",D84=""),"",IF(AND(D84="F",YEAR(C84)&lt;=1960),"vor 2025 erreicht",EDATE(C84,IF(D84="M",RAM,IF(YEAR(C84)&gt;=1964,RA64,IF(YEAR(C84)=1963,RA63,IF(YEAR(C84)=1962,RA62,RA61)))))))</f>
        <v/>
      </c>
      <c r="S84" s="12">
        <f>IF(C84="","",IF(YEAR(C84)=2009,"AHV-beitragspflichtig ab 01.01.2027",IF(YEAR(C84)&gt;=2010,"noch nicht AHV-beitragspflichtig (ab 1.1. nach dem 17. Geburtstag)",IF(AND(ISNUMBER(R84),YEAR(R84)=2027),"Referenzalter 2027: Freibetrag ab Folgemonat, ALV endet Ende Monat",IF(OR(R84="vor 2025 erreicht",AND(ISNUMBER(R84),R84&lt;DATE(2027,1,1))),IF(T84="","im Referenzalter: Verzicht Freibetrag 2027 klären","im Referenzalter: Freibetrag "&amp;IF(T84="J","nicht anwenden","anwenden")),"")))))</f>
        <v/>
      </c>
      <c r="T84" s="16" t="n"/>
      <c r="U84" s="12">
        <f>IF(H84="","",IF(H84&gt;ALVMax27,"über Höchstbetrag: ALV und UVG plafoniert",""))</f>
        <v/>
      </c>
      <c r="V84" s="25">
        <f>IF(A84="","",IF(OR(LEFT(K84,5)="fällt",LEFT(K84,3)="neu",LEFT(K84,5)="Refer",LEFT(Q84,6)="prüfen",LEFT(Q84,5)="offen",LEFT(S84,3)="AHV",LEFT(S84,14)="Referenzalter ",ISNUMBER(SEARCH("klären",S84))),"prüfen","ok"))</f>
        <v/>
      </c>
    </row>
    <row r="85">
      <c r="A85" s="16" t="n"/>
      <c r="B85" s="16" t="n"/>
      <c r="C85" s="17" t="n"/>
      <c r="D85" s="16" t="n"/>
      <c r="E85" s="32" t="n"/>
      <c r="F85" s="16" t="n"/>
      <c r="G85" s="15" t="n"/>
      <c r="H85" s="15" t="n"/>
      <c r="I85" s="12">
        <f>IF(OR(G85="",C85=""),"",IF(OR(R85="vor 2025 erreicht",AND(ISNUMBER(R85),R85&lt;DATE(2026,1,1))),"Reglement prüfen",IF(OR(F85="J",YEAR(C85)&gt;2008),"nein",IF(G85&gt;ES26,"ja","nein"))))</f>
        <v/>
      </c>
      <c r="J85" s="12">
        <f>IF(OR(H85="",C85=""),"",IF(OR(R85="vor 2025 erreicht",AND(ISNUMBER(R85),R85&lt;DATE(2027,1,1))),"Reglement prüfen",IF(OR(F85="J",YEAR(C85)&gt;2009),"nein",IF(H85&gt;ESReg,"ja","nein"))))</f>
        <v/>
      </c>
      <c r="K85" s="12">
        <f>IF(OR(I85="",J85=""),"",IF(J85="Reglement prüfen","Referenzalter: Reglement prüfen",IF(AND(I85="ja",J85="nein"),"fällt weg: informieren",IF(AND(I85&lt;&gt;"ja",J85="ja"),"neu versichern","unverändert"))))</f>
        <v/>
      </c>
      <c r="L85" s="14">
        <f>IF(I85="","",IF(I85="ja",MAX(MinK26,MIN(G85,OGB26)-KA26),0))</f>
        <v/>
      </c>
      <c r="M85" s="14">
        <f>IF(J85="","",IF(J85="ja",MAX(MinK27,MIN(H85,OGB27)-KA27),0))</f>
        <v/>
      </c>
      <c r="N85" s="14">
        <f>IF(J85&lt;&gt;"ja","",IF(KAVariante="BVG-Minimum",KA27,IF(KAVariante="proportional zum Beschäftigungsgrad",ROUND(KA27*IF(E85="",1,E85),0),IF(KAVariante="kein Koordinationsabzug",0,IF(KAFest="",KA27,KAFest)))))</f>
        <v/>
      </c>
      <c r="O85" s="33">
        <f>IF(J85="","",IF(J85&lt;&gt;"ja",0,MAX(MinK27,MIN(H85,OGB27)-N85)))</f>
        <v/>
      </c>
      <c r="P85" s="15" t="n"/>
      <c r="Q85" s="12">
        <f>IF(A85="","",IF(P85="",IF(J85="ja","offen: Wert eintragen",""),IF(ABS(P85-O85)&lt;=Toleranz,"ok","prüfen: Abweichung")))</f>
        <v/>
      </c>
      <c r="R85" s="28">
        <f>IF(OR(C85="",D85=""),"",IF(AND(D85="F",YEAR(C85)&lt;=1960),"vor 2025 erreicht",EDATE(C85,IF(D85="M",RAM,IF(YEAR(C85)&gt;=1964,RA64,IF(YEAR(C85)=1963,RA63,IF(YEAR(C85)=1962,RA62,RA61)))))))</f>
        <v/>
      </c>
      <c r="S85" s="12">
        <f>IF(C85="","",IF(YEAR(C85)=2009,"AHV-beitragspflichtig ab 01.01.2027",IF(YEAR(C85)&gt;=2010,"noch nicht AHV-beitragspflichtig (ab 1.1. nach dem 17. Geburtstag)",IF(AND(ISNUMBER(R85),YEAR(R85)=2027),"Referenzalter 2027: Freibetrag ab Folgemonat, ALV endet Ende Monat",IF(OR(R85="vor 2025 erreicht",AND(ISNUMBER(R85),R85&lt;DATE(2027,1,1))),IF(T85="","im Referenzalter: Verzicht Freibetrag 2027 klären","im Referenzalter: Freibetrag "&amp;IF(T85="J","nicht anwenden","anwenden")),"")))))</f>
        <v/>
      </c>
      <c r="T85" s="16" t="n"/>
      <c r="U85" s="12">
        <f>IF(H85="","",IF(H85&gt;ALVMax27,"über Höchstbetrag: ALV und UVG plafoniert",""))</f>
        <v/>
      </c>
      <c r="V85" s="25">
        <f>IF(A85="","",IF(OR(LEFT(K85,5)="fällt",LEFT(K85,3)="neu",LEFT(K85,5)="Refer",LEFT(Q85,6)="prüfen",LEFT(Q85,5)="offen",LEFT(S85,3)="AHV",LEFT(S85,14)="Referenzalter ",ISNUMBER(SEARCH("klären",S85))),"prüfen","ok"))</f>
        <v/>
      </c>
    </row>
    <row r="86">
      <c r="A86" s="16" t="n"/>
      <c r="B86" s="16" t="n"/>
      <c r="C86" s="17" t="n"/>
      <c r="D86" s="16" t="n"/>
      <c r="E86" s="32" t="n"/>
      <c r="F86" s="16" t="n"/>
      <c r="G86" s="15" t="n"/>
      <c r="H86" s="15" t="n"/>
      <c r="I86" s="12">
        <f>IF(OR(G86="",C86=""),"",IF(OR(R86="vor 2025 erreicht",AND(ISNUMBER(R86),R86&lt;DATE(2026,1,1))),"Reglement prüfen",IF(OR(F86="J",YEAR(C86)&gt;2008),"nein",IF(G86&gt;ES26,"ja","nein"))))</f>
        <v/>
      </c>
      <c r="J86" s="12">
        <f>IF(OR(H86="",C86=""),"",IF(OR(R86="vor 2025 erreicht",AND(ISNUMBER(R86),R86&lt;DATE(2027,1,1))),"Reglement prüfen",IF(OR(F86="J",YEAR(C86)&gt;2009),"nein",IF(H86&gt;ESReg,"ja","nein"))))</f>
        <v/>
      </c>
      <c r="K86" s="12">
        <f>IF(OR(I86="",J86=""),"",IF(J86="Reglement prüfen","Referenzalter: Reglement prüfen",IF(AND(I86="ja",J86="nein"),"fällt weg: informieren",IF(AND(I86&lt;&gt;"ja",J86="ja"),"neu versichern","unverändert"))))</f>
        <v/>
      </c>
      <c r="L86" s="14">
        <f>IF(I86="","",IF(I86="ja",MAX(MinK26,MIN(G86,OGB26)-KA26),0))</f>
        <v/>
      </c>
      <c r="M86" s="14">
        <f>IF(J86="","",IF(J86="ja",MAX(MinK27,MIN(H86,OGB27)-KA27),0))</f>
        <v/>
      </c>
      <c r="N86" s="14">
        <f>IF(J86&lt;&gt;"ja","",IF(KAVariante="BVG-Minimum",KA27,IF(KAVariante="proportional zum Beschäftigungsgrad",ROUND(KA27*IF(E86="",1,E86),0),IF(KAVariante="kein Koordinationsabzug",0,IF(KAFest="",KA27,KAFest)))))</f>
        <v/>
      </c>
      <c r="O86" s="33">
        <f>IF(J86="","",IF(J86&lt;&gt;"ja",0,MAX(MinK27,MIN(H86,OGB27)-N86)))</f>
        <v/>
      </c>
      <c r="P86" s="15" t="n"/>
      <c r="Q86" s="12">
        <f>IF(A86="","",IF(P86="",IF(J86="ja","offen: Wert eintragen",""),IF(ABS(P86-O86)&lt;=Toleranz,"ok","prüfen: Abweichung")))</f>
        <v/>
      </c>
      <c r="R86" s="28">
        <f>IF(OR(C86="",D86=""),"",IF(AND(D86="F",YEAR(C86)&lt;=1960),"vor 2025 erreicht",EDATE(C86,IF(D86="M",RAM,IF(YEAR(C86)&gt;=1964,RA64,IF(YEAR(C86)=1963,RA63,IF(YEAR(C86)=1962,RA62,RA61)))))))</f>
        <v/>
      </c>
      <c r="S86" s="12">
        <f>IF(C86="","",IF(YEAR(C86)=2009,"AHV-beitragspflichtig ab 01.01.2027",IF(YEAR(C86)&gt;=2010,"noch nicht AHV-beitragspflichtig (ab 1.1. nach dem 17. Geburtstag)",IF(AND(ISNUMBER(R86),YEAR(R86)=2027),"Referenzalter 2027: Freibetrag ab Folgemonat, ALV endet Ende Monat",IF(OR(R86="vor 2025 erreicht",AND(ISNUMBER(R86),R86&lt;DATE(2027,1,1))),IF(T86="","im Referenzalter: Verzicht Freibetrag 2027 klären","im Referenzalter: Freibetrag "&amp;IF(T86="J","nicht anwenden","anwenden")),"")))))</f>
        <v/>
      </c>
      <c r="T86" s="16" t="n"/>
      <c r="U86" s="12">
        <f>IF(H86="","",IF(H86&gt;ALVMax27,"über Höchstbetrag: ALV und UVG plafoniert",""))</f>
        <v/>
      </c>
      <c r="V86" s="25">
        <f>IF(A86="","",IF(OR(LEFT(K86,5)="fällt",LEFT(K86,3)="neu",LEFT(K86,5)="Refer",LEFT(Q86,6)="prüfen",LEFT(Q86,5)="offen",LEFT(S86,3)="AHV",LEFT(S86,14)="Referenzalter ",ISNUMBER(SEARCH("klären",S86))),"prüfen","ok"))</f>
        <v/>
      </c>
    </row>
    <row r="87">
      <c r="A87" s="16" t="n"/>
      <c r="B87" s="16" t="n"/>
      <c r="C87" s="17" t="n"/>
      <c r="D87" s="16" t="n"/>
      <c r="E87" s="32" t="n"/>
      <c r="F87" s="16" t="n"/>
      <c r="G87" s="15" t="n"/>
      <c r="H87" s="15" t="n"/>
      <c r="I87" s="12">
        <f>IF(OR(G87="",C87=""),"",IF(OR(R87="vor 2025 erreicht",AND(ISNUMBER(R87),R87&lt;DATE(2026,1,1))),"Reglement prüfen",IF(OR(F87="J",YEAR(C87)&gt;2008),"nein",IF(G87&gt;ES26,"ja","nein"))))</f>
        <v/>
      </c>
      <c r="J87" s="12">
        <f>IF(OR(H87="",C87=""),"",IF(OR(R87="vor 2025 erreicht",AND(ISNUMBER(R87),R87&lt;DATE(2027,1,1))),"Reglement prüfen",IF(OR(F87="J",YEAR(C87)&gt;2009),"nein",IF(H87&gt;ESReg,"ja","nein"))))</f>
        <v/>
      </c>
      <c r="K87" s="12">
        <f>IF(OR(I87="",J87=""),"",IF(J87="Reglement prüfen","Referenzalter: Reglement prüfen",IF(AND(I87="ja",J87="nein"),"fällt weg: informieren",IF(AND(I87&lt;&gt;"ja",J87="ja"),"neu versichern","unverändert"))))</f>
        <v/>
      </c>
      <c r="L87" s="14">
        <f>IF(I87="","",IF(I87="ja",MAX(MinK26,MIN(G87,OGB26)-KA26),0))</f>
        <v/>
      </c>
      <c r="M87" s="14">
        <f>IF(J87="","",IF(J87="ja",MAX(MinK27,MIN(H87,OGB27)-KA27),0))</f>
        <v/>
      </c>
      <c r="N87" s="14">
        <f>IF(J87&lt;&gt;"ja","",IF(KAVariante="BVG-Minimum",KA27,IF(KAVariante="proportional zum Beschäftigungsgrad",ROUND(KA27*IF(E87="",1,E87),0),IF(KAVariante="kein Koordinationsabzug",0,IF(KAFest="",KA27,KAFest)))))</f>
        <v/>
      </c>
      <c r="O87" s="33">
        <f>IF(J87="","",IF(J87&lt;&gt;"ja",0,MAX(MinK27,MIN(H87,OGB27)-N87)))</f>
        <v/>
      </c>
      <c r="P87" s="15" t="n"/>
      <c r="Q87" s="12">
        <f>IF(A87="","",IF(P87="",IF(J87="ja","offen: Wert eintragen",""),IF(ABS(P87-O87)&lt;=Toleranz,"ok","prüfen: Abweichung")))</f>
        <v/>
      </c>
      <c r="R87" s="28">
        <f>IF(OR(C87="",D87=""),"",IF(AND(D87="F",YEAR(C87)&lt;=1960),"vor 2025 erreicht",EDATE(C87,IF(D87="M",RAM,IF(YEAR(C87)&gt;=1964,RA64,IF(YEAR(C87)=1963,RA63,IF(YEAR(C87)=1962,RA62,RA61)))))))</f>
        <v/>
      </c>
      <c r="S87" s="12">
        <f>IF(C87="","",IF(YEAR(C87)=2009,"AHV-beitragspflichtig ab 01.01.2027",IF(YEAR(C87)&gt;=2010,"noch nicht AHV-beitragspflichtig (ab 1.1. nach dem 17. Geburtstag)",IF(AND(ISNUMBER(R87),YEAR(R87)=2027),"Referenzalter 2027: Freibetrag ab Folgemonat, ALV endet Ende Monat",IF(OR(R87="vor 2025 erreicht",AND(ISNUMBER(R87),R87&lt;DATE(2027,1,1))),IF(T87="","im Referenzalter: Verzicht Freibetrag 2027 klären","im Referenzalter: Freibetrag "&amp;IF(T87="J","nicht anwenden","anwenden")),"")))))</f>
        <v/>
      </c>
      <c r="T87" s="16" t="n"/>
      <c r="U87" s="12">
        <f>IF(H87="","",IF(H87&gt;ALVMax27,"über Höchstbetrag: ALV und UVG plafoniert",""))</f>
        <v/>
      </c>
      <c r="V87" s="25">
        <f>IF(A87="","",IF(OR(LEFT(K87,5)="fällt",LEFT(K87,3)="neu",LEFT(K87,5)="Refer",LEFT(Q87,6)="prüfen",LEFT(Q87,5)="offen",LEFT(S87,3)="AHV",LEFT(S87,14)="Referenzalter ",ISNUMBER(SEARCH("klären",S87))),"prüfen","ok"))</f>
        <v/>
      </c>
    </row>
    <row r="88">
      <c r="A88" s="16" t="n"/>
      <c r="B88" s="16" t="n"/>
      <c r="C88" s="17" t="n"/>
      <c r="D88" s="16" t="n"/>
      <c r="E88" s="32" t="n"/>
      <c r="F88" s="16" t="n"/>
      <c r="G88" s="15" t="n"/>
      <c r="H88" s="15" t="n"/>
      <c r="I88" s="12">
        <f>IF(OR(G88="",C88=""),"",IF(OR(R88="vor 2025 erreicht",AND(ISNUMBER(R88),R88&lt;DATE(2026,1,1))),"Reglement prüfen",IF(OR(F88="J",YEAR(C88)&gt;2008),"nein",IF(G88&gt;ES26,"ja","nein"))))</f>
        <v/>
      </c>
      <c r="J88" s="12">
        <f>IF(OR(H88="",C88=""),"",IF(OR(R88="vor 2025 erreicht",AND(ISNUMBER(R88),R88&lt;DATE(2027,1,1))),"Reglement prüfen",IF(OR(F88="J",YEAR(C88)&gt;2009),"nein",IF(H88&gt;ESReg,"ja","nein"))))</f>
        <v/>
      </c>
      <c r="K88" s="12">
        <f>IF(OR(I88="",J88=""),"",IF(J88="Reglement prüfen","Referenzalter: Reglement prüfen",IF(AND(I88="ja",J88="nein"),"fällt weg: informieren",IF(AND(I88&lt;&gt;"ja",J88="ja"),"neu versichern","unverändert"))))</f>
        <v/>
      </c>
      <c r="L88" s="14">
        <f>IF(I88="","",IF(I88="ja",MAX(MinK26,MIN(G88,OGB26)-KA26),0))</f>
        <v/>
      </c>
      <c r="M88" s="14">
        <f>IF(J88="","",IF(J88="ja",MAX(MinK27,MIN(H88,OGB27)-KA27),0))</f>
        <v/>
      </c>
      <c r="N88" s="14">
        <f>IF(J88&lt;&gt;"ja","",IF(KAVariante="BVG-Minimum",KA27,IF(KAVariante="proportional zum Beschäftigungsgrad",ROUND(KA27*IF(E88="",1,E88),0),IF(KAVariante="kein Koordinationsabzug",0,IF(KAFest="",KA27,KAFest)))))</f>
        <v/>
      </c>
      <c r="O88" s="33">
        <f>IF(J88="","",IF(J88&lt;&gt;"ja",0,MAX(MinK27,MIN(H88,OGB27)-N88)))</f>
        <v/>
      </c>
      <c r="P88" s="15" t="n"/>
      <c r="Q88" s="12">
        <f>IF(A88="","",IF(P88="",IF(J88="ja","offen: Wert eintragen",""),IF(ABS(P88-O88)&lt;=Toleranz,"ok","prüfen: Abweichung")))</f>
        <v/>
      </c>
      <c r="R88" s="28">
        <f>IF(OR(C88="",D88=""),"",IF(AND(D88="F",YEAR(C88)&lt;=1960),"vor 2025 erreicht",EDATE(C88,IF(D88="M",RAM,IF(YEAR(C88)&gt;=1964,RA64,IF(YEAR(C88)=1963,RA63,IF(YEAR(C88)=1962,RA62,RA61)))))))</f>
        <v/>
      </c>
      <c r="S88" s="12">
        <f>IF(C88="","",IF(YEAR(C88)=2009,"AHV-beitragspflichtig ab 01.01.2027",IF(YEAR(C88)&gt;=2010,"noch nicht AHV-beitragspflichtig (ab 1.1. nach dem 17. Geburtstag)",IF(AND(ISNUMBER(R88),YEAR(R88)=2027),"Referenzalter 2027: Freibetrag ab Folgemonat, ALV endet Ende Monat",IF(OR(R88="vor 2025 erreicht",AND(ISNUMBER(R88),R88&lt;DATE(2027,1,1))),IF(T88="","im Referenzalter: Verzicht Freibetrag 2027 klären","im Referenzalter: Freibetrag "&amp;IF(T88="J","nicht anwenden","anwenden")),"")))))</f>
        <v/>
      </c>
      <c r="T88" s="16" t="n"/>
      <c r="U88" s="12">
        <f>IF(H88="","",IF(H88&gt;ALVMax27,"über Höchstbetrag: ALV und UVG plafoniert",""))</f>
        <v/>
      </c>
      <c r="V88" s="25">
        <f>IF(A88="","",IF(OR(LEFT(K88,5)="fällt",LEFT(K88,3)="neu",LEFT(K88,5)="Refer",LEFT(Q88,6)="prüfen",LEFT(Q88,5)="offen",LEFT(S88,3)="AHV",LEFT(S88,14)="Referenzalter ",ISNUMBER(SEARCH("klären",S88))),"prüfen","ok"))</f>
        <v/>
      </c>
    </row>
    <row r="89">
      <c r="A89" s="16" t="n"/>
      <c r="B89" s="16" t="n"/>
      <c r="C89" s="17" t="n"/>
      <c r="D89" s="16" t="n"/>
      <c r="E89" s="32" t="n"/>
      <c r="F89" s="16" t="n"/>
      <c r="G89" s="15" t="n"/>
      <c r="H89" s="15" t="n"/>
      <c r="I89" s="12">
        <f>IF(OR(G89="",C89=""),"",IF(OR(R89="vor 2025 erreicht",AND(ISNUMBER(R89),R89&lt;DATE(2026,1,1))),"Reglement prüfen",IF(OR(F89="J",YEAR(C89)&gt;2008),"nein",IF(G89&gt;ES26,"ja","nein"))))</f>
        <v/>
      </c>
      <c r="J89" s="12">
        <f>IF(OR(H89="",C89=""),"",IF(OR(R89="vor 2025 erreicht",AND(ISNUMBER(R89),R89&lt;DATE(2027,1,1))),"Reglement prüfen",IF(OR(F89="J",YEAR(C89)&gt;2009),"nein",IF(H89&gt;ESReg,"ja","nein"))))</f>
        <v/>
      </c>
      <c r="K89" s="12">
        <f>IF(OR(I89="",J89=""),"",IF(J89="Reglement prüfen","Referenzalter: Reglement prüfen",IF(AND(I89="ja",J89="nein"),"fällt weg: informieren",IF(AND(I89&lt;&gt;"ja",J89="ja"),"neu versichern","unverändert"))))</f>
        <v/>
      </c>
      <c r="L89" s="14">
        <f>IF(I89="","",IF(I89="ja",MAX(MinK26,MIN(G89,OGB26)-KA26),0))</f>
        <v/>
      </c>
      <c r="M89" s="14">
        <f>IF(J89="","",IF(J89="ja",MAX(MinK27,MIN(H89,OGB27)-KA27),0))</f>
        <v/>
      </c>
      <c r="N89" s="14">
        <f>IF(J89&lt;&gt;"ja","",IF(KAVariante="BVG-Minimum",KA27,IF(KAVariante="proportional zum Beschäftigungsgrad",ROUND(KA27*IF(E89="",1,E89),0),IF(KAVariante="kein Koordinationsabzug",0,IF(KAFest="",KA27,KAFest)))))</f>
        <v/>
      </c>
      <c r="O89" s="33">
        <f>IF(J89="","",IF(J89&lt;&gt;"ja",0,MAX(MinK27,MIN(H89,OGB27)-N89)))</f>
        <v/>
      </c>
      <c r="P89" s="15" t="n"/>
      <c r="Q89" s="12">
        <f>IF(A89="","",IF(P89="",IF(J89="ja","offen: Wert eintragen",""),IF(ABS(P89-O89)&lt;=Toleranz,"ok","prüfen: Abweichung")))</f>
        <v/>
      </c>
      <c r="R89" s="28">
        <f>IF(OR(C89="",D89=""),"",IF(AND(D89="F",YEAR(C89)&lt;=1960),"vor 2025 erreicht",EDATE(C89,IF(D89="M",RAM,IF(YEAR(C89)&gt;=1964,RA64,IF(YEAR(C89)=1963,RA63,IF(YEAR(C89)=1962,RA62,RA61)))))))</f>
        <v/>
      </c>
      <c r="S89" s="12">
        <f>IF(C89="","",IF(YEAR(C89)=2009,"AHV-beitragspflichtig ab 01.01.2027",IF(YEAR(C89)&gt;=2010,"noch nicht AHV-beitragspflichtig (ab 1.1. nach dem 17. Geburtstag)",IF(AND(ISNUMBER(R89),YEAR(R89)=2027),"Referenzalter 2027: Freibetrag ab Folgemonat, ALV endet Ende Monat",IF(OR(R89="vor 2025 erreicht",AND(ISNUMBER(R89),R89&lt;DATE(2027,1,1))),IF(T89="","im Referenzalter: Verzicht Freibetrag 2027 klären","im Referenzalter: Freibetrag "&amp;IF(T89="J","nicht anwenden","anwenden")),"")))))</f>
        <v/>
      </c>
      <c r="T89" s="16" t="n"/>
      <c r="U89" s="12">
        <f>IF(H89="","",IF(H89&gt;ALVMax27,"über Höchstbetrag: ALV und UVG plafoniert",""))</f>
        <v/>
      </c>
      <c r="V89" s="25">
        <f>IF(A89="","",IF(OR(LEFT(K89,5)="fällt",LEFT(K89,3)="neu",LEFT(K89,5)="Refer",LEFT(Q89,6)="prüfen",LEFT(Q89,5)="offen",LEFT(S89,3)="AHV",LEFT(S89,14)="Referenzalter ",ISNUMBER(SEARCH("klären",S89))),"prüfen","ok"))</f>
        <v/>
      </c>
    </row>
    <row r="90">
      <c r="A90" s="16" t="n"/>
      <c r="B90" s="16" t="n"/>
      <c r="C90" s="17" t="n"/>
      <c r="D90" s="16" t="n"/>
      <c r="E90" s="32" t="n"/>
      <c r="F90" s="16" t="n"/>
      <c r="G90" s="15" t="n"/>
      <c r="H90" s="15" t="n"/>
      <c r="I90" s="12">
        <f>IF(OR(G90="",C90=""),"",IF(OR(R90="vor 2025 erreicht",AND(ISNUMBER(R90),R90&lt;DATE(2026,1,1))),"Reglement prüfen",IF(OR(F90="J",YEAR(C90)&gt;2008),"nein",IF(G90&gt;ES26,"ja","nein"))))</f>
        <v/>
      </c>
      <c r="J90" s="12">
        <f>IF(OR(H90="",C90=""),"",IF(OR(R90="vor 2025 erreicht",AND(ISNUMBER(R90),R90&lt;DATE(2027,1,1))),"Reglement prüfen",IF(OR(F90="J",YEAR(C90)&gt;2009),"nein",IF(H90&gt;ESReg,"ja","nein"))))</f>
        <v/>
      </c>
      <c r="K90" s="12">
        <f>IF(OR(I90="",J90=""),"",IF(J90="Reglement prüfen","Referenzalter: Reglement prüfen",IF(AND(I90="ja",J90="nein"),"fällt weg: informieren",IF(AND(I90&lt;&gt;"ja",J90="ja"),"neu versichern","unverändert"))))</f>
        <v/>
      </c>
      <c r="L90" s="14">
        <f>IF(I90="","",IF(I90="ja",MAX(MinK26,MIN(G90,OGB26)-KA26),0))</f>
        <v/>
      </c>
      <c r="M90" s="14">
        <f>IF(J90="","",IF(J90="ja",MAX(MinK27,MIN(H90,OGB27)-KA27),0))</f>
        <v/>
      </c>
      <c r="N90" s="14">
        <f>IF(J90&lt;&gt;"ja","",IF(KAVariante="BVG-Minimum",KA27,IF(KAVariante="proportional zum Beschäftigungsgrad",ROUND(KA27*IF(E90="",1,E90),0),IF(KAVariante="kein Koordinationsabzug",0,IF(KAFest="",KA27,KAFest)))))</f>
        <v/>
      </c>
      <c r="O90" s="33">
        <f>IF(J90="","",IF(J90&lt;&gt;"ja",0,MAX(MinK27,MIN(H90,OGB27)-N90)))</f>
        <v/>
      </c>
      <c r="P90" s="15" t="n"/>
      <c r="Q90" s="12">
        <f>IF(A90="","",IF(P90="",IF(J90="ja","offen: Wert eintragen",""),IF(ABS(P90-O90)&lt;=Toleranz,"ok","prüfen: Abweichung")))</f>
        <v/>
      </c>
      <c r="R90" s="28">
        <f>IF(OR(C90="",D90=""),"",IF(AND(D90="F",YEAR(C90)&lt;=1960),"vor 2025 erreicht",EDATE(C90,IF(D90="M",RAM,IF(YEAR(C90)&gt;=1964,RA64,IF(YEAR(C90)=1963,RA63,IF(YEAR(C90)=1962,RA62,RA61)))))))</f>
        <v/>
      </c>
      <c r="S90" s="12">
        <f>IF(C90="","",IF(YEAR(C90)=2009,"AHV-beitragspflichtig ab 01.01.2027",IF(YEAR(C90)&gt;=2010,"noch nicht AHV-beitragspflichtig (ab 1.1. nach dem 17. Geburtstag)",IF(AND(ISNUMBER(R90),YEAR(R90)=2027),"Referenzalter 2027: Freibetrag ab Folgemonat, ALV endet Ende Monat",IF(OR(R90="vor 2025 erreicht",AND(ISNUMBER(R90),R90&lt;DATE(2027,1,1))),IF(T90="","im Referenzalter: Verzicht Freibetrag 2027 klären","im Referenzalter: Freibetrag "&amp;IF(T90="J","nicht anwenden","anwenden")),"")))))</f>
        <v/>
      </c>
      <c r="T90" s="16" t="n"/>
      <c r="U90" s="12">
        <f>IF(H90="","",IF(H90&gt;ALVMax27,"über Höchstbetrag: ALV und UVG plafoniert",""))</f>
        <v/>
      </c>
      <c r="V90" s="25">
        <f>IF(A90="","",IF(OR(LEFT(K90,5)="fällt",LEFT(K90,3)="neu",LEFT(K90,5)="Refer",LEFT(Q90,6)="prüfen",LEFT(Q90,5)="offen",LEFT(S90,3)="AHV",LEFT(S90,14)="Referenzalter ",ISNUMBER(SEARCH("klären",S90))),"prüfen","ok"))</f>
        <v/>
      </c>
    </row>
    <row r="91">
      <c r="A91" s="16" t="n"/>
      <c r="B91" s="16" t="n"/>
      <c r="C91" s="17" t="n"/>
      <c r="D91" s="16" t="n"/>
      <c r="E91" s="32" t="n"/>
      <c r="F91" s="16" t="n"/>
      <c r="G91" s="15" t="n"/>
      <c r="H91" s="15" t="n"/>
      <c r="I91" s="12">
        <f>IF(OR(G91="",C91=""),"",IF(OR(R91="vor 2025 erreicht",AND(ISNUMBER(R91),R91&lt;DATE(2026,1,1))),"Reglement prüfen",IF(OR(F91="J",YEAR(C91)&gt;2008),"nein",IF(G91&gt;ES26,"ja","nein"))))</f>
        <v/>
      </c>
      <c r="J91" s="12">
        <f>IF(OR(H91="",C91=""),"",IF(OR(R91="vor 2025 erreicht",AND(ISNUMBER(R91),R91&lt;DATE(2027,1,1))),"Reglement prüfen",IF(OR(F91="J",YEAR(C91)&gt;2009),"nein",IF(H91&gt;ESReg,"ja","nein"))))</f>
        <v/>
      </c>
      <c r="K91" s="12">
        <f>IF(OR(I91="",J91=""),"",IF(J91="Reglement prüfen","Referenzalter: Reglement prüfen",IF(AND(I91="ja",J91="nein"),"fällt weg: informieren",IF(AND(I91&lt;&gt;"ja",J91="ja"),"neu versichern","unverändert"))))</f>
        <v/>
      </c>
      <c r="L91" s="14">
        <f>IF(I91="","",IF(I91="ja",MAX(MinK26,MIN(G91,OGB26)-KA26),0))</f>
        <v/>
      </c>
      <c r="M91" s="14">
        <f>IF(J91="","",IF(J91="ja",MAX(MinK27,MIN(H91,OGB27)-KA27),0))</f>
        <v/>
      </c>
      <c r="N91" s="14">
        <f>IF(J91&lt;&gt;"ja","",IF(KAVariante="BVG-Minimum",KA27,IF(KAVariante="proportional zum Beschäftigungsgrad",ROUND(KA27*IF(E91="",1,E91),0),IF(KAVariante="kein Koordinationsabzug",0,IF(KAFest="",KA27,KAFest)))))</f>
        <v/>
      </c>
      <c r="O91" s="33">
        <f>IF(J91="","",IF(J91&lt;&gt;"ja",0,MAX(MinK27,MIN(H91,OGB27)-N91)))</f>
        <v/>
      </c>
      <c r="P91" s="15" t="n"/>
      <c r="Q91" s="12">
        <f>IF(A91="","",IF(P91="",IF(J91="ja","offen: Wert eintragen",""),IF(ABS(P91-O91)&lt;=Toleranz,"ok","prüfen: Abweichung")))</f>
        <v/>
      </c>
      <c r="R91" s="28">
        <f>IF(OR(C91="",D91=""),"",IF(AND(D91="F",YEAR(C91)&lt;=1960),"vor 2025 erreicht",EDATE(C91,IF(D91="M",RAM,IF(YEAR(C91)&gt;=1964,RA64,IF(YEAR(C91)=1963,RA63,IF(YEAR(C91)=1962,RA62,RA61)))))))</f>
        <v/>
      </c>
      <c r="S91" s="12">
        <f>IF(C91="","",IF(YEAR(C91)=2009,"AHV-beitragspflichtig ab 01.01.2027",IF(YEAR(C91)&gt;=2010,"noch nicht AHV-beitragspflichtig (ab 1.1. nach dem 17. Geburtstag)",IF(AND(ISNUMBER(R91),YEAR(R91)=2027),"Referenzalter 2027: Freibetrag ab Folgemonat, ALV endet Ende Monat",IF(OR(R91="vor 2025 erreicht",AND(ISNUMBER(R91),R91&lt;DATE(2027,1,1))),IF(T91="","im Referenzalter: Verzicht Freibetrag 2027 klären","im Referenzalter: Freibetrag "&amp;IF(T91="J","nicht anwenden","anwenden")),"")))))</f>
        <v/>
      </c>
      <c r="T91" s="16" t="n"/>
      <c r="U91" s="12">
        <f>IF(H91="","",IF(H91&gt;ALVMax27,"über Höchstbetrag: ALV und UVG plafoniert",""))</f>
        <v/>
      </c>
      <c r="V91" s="25">
        <f>IF(A91="","",IF(OR(LEFT(K91,5)="fällt",LEFT(K91,3)="neu",LEFT(K91,5)="Refer",LEFT(Q91,6)="prüfen",LEFT(Q91,5)="offen",LEFT(S91,3)="AHV",LEFT(S91,14)="Referenzalter ",ISNUMBER(SEARCH("klären",S91))),"prüfen","ok"))</f>
        <v/>
      </c>
    </row>
    <row r="92">
      <c r="A92" s="16" t="n"/>
      <c r="B92" s="16" t="n"/>
      <c r="C92" s="17" t="n"/>
      <c r="D92" s="16" t="n"/>
      <c r="E92" s="32" t="n"/>
      <c r="F92" s="16" t="n"/>
      <c r="G92" s="15" t="n"/>
      <c r="H92" s="15" t="n"/>
      <c r="I92" s="12">
        <f>IF(OR(G92="",C92=""),"",IF(OR(R92="vor 2025 erreicht",AND(ISNUMBER(R92),R92&lt;DATE(2026,1,1))),"Reglement prüfen",IF(OR(F92="J",YEAR(C92)&gt;2008),"nein",IF(G92&gt;ES26,"ja","nein"))))</f>
        <v/>
      </c>
      <c r="J92" s="12">
        <f>IF(OR(H92="",C92=""),"",IF(OR(R92="vor 2025 erreicht",AND(ISNUMBER(R92),R92&lt;DATE(2027,1,1))),"Reglement prüfen",IF(OR(F92="J",YEAR(C92)&gt;2009),"nein",IF(H92&gt;ESReg,"ja","nein"))))</f>
        <v/>
      </c>
      <c r="K92" s="12">
        <f>IF(OR(I92="",J92=""),"",IF(J92="Reglement prüfen","Referenzalter: Reglement prüfen",IF(AND(I92="ja",J92="nein"),"fällt weg: informieren",IF(AND(I92&lt;&gt;"ja",J92="ja"),"neu versichern","unverändert"))))</f>
        <v/>
      </c>
      <c r="L92" s="14">
        <f>IF(I92="","",IF(I92="ja",MAX(MinK26,MIN(G92,OGB26)-KA26),0))</f>
        <v/>
      </c>
      <c r="M92" s="14">
        <f>IF(J92="","",IF(J92="ja",MAX(MinK27,MIN(H92,OGB27)-KA27),0))</f>
        <v/>
      </c>
      <c r="N92" s="14">
        <f>IF(J92&lt;&gt;"ja","",IF(KAVariante="BVG-Minimum",KA27,IF(KAVariante="proportional zum Beschäftigungsgrad",ROUND(KA27*IF(E92="",1,E92),0),IF(KAVariante="kein Koordinationsabzug",0,IF(KAFest="",KA27,KAFest)))))</f>
        <v/>
      </c>
      <c r="O92" s="33">
        <f>IF(J92="","",IF(J92&lt;&gt;"ja",0,MAX(MinK27,MIN(H92,OGB27)-N92)))</f>
        <v/>
      </c>
      <c r="P92" s="15" t="n"/>
      <c r="Q92" s="12">
        <f>IF(A92="","",IF(P92="",IF(J92="ja","offen: Wert eintragen",""),IF(ABS(P92-O92)&lt;=Toleranz,"ok","prüfen: Abweichung")))</f>
        <v/>
      </c>
      <c r="R92" s="28">
        <f>IF(OR(C92="",D92=""),"",IF(AND(D92="F",YEAR(C92)&lt;=1960),"vor 2025 erreicht",EDATE(C92,IF(D92="M",RAM,IF(YEAR(C92)&gt;=1964,RA64,IF(YEAR(C92)=1963,RA63,IF(YEAR(C92)=1962,RA62,RA61)))))))</f>
        <v/>
      </c>
      <c r="S92" s="12">
        <f>IF(C92="","",IF(YEAR(C92)=2009,"AHV-beitragspflichtig ab 01.01.2027",IF(YEAR(C92)&gt;=2010,"noch nicht AHV-beitragspflichtig (ab 1.1. nach dem 17. Geburtstag)",IF(AND(ISNUMBER(R92),YEAR(R92)=2027),"Referenzalter 2027: Freibetrag ab Folgemonat, ALV endet Ende Monat",IF(OR(R92="vor 2025 erreicht",AND(ISNUMBER(R92),R92&lt;DATE(2027,1,1))),IF(T92="","im Referenzalter: Verzicht Freibetrag 2027 klären","im Referenzalter: Freibetrag "&amp;IF(T92="J","nicht anwenden","anwenden")),"")))))</f>
        <v/>
      </c>
      <c r="T92" s="16" t="n"/>
      <c r="U92" s="12">
        <f>IF(H92="","",IF(H92&gt;ALVMax27,"über Höchstbetrag: ALV und UVG plafoniert",""))</f>
        <v/>
      </c>
      <c r="V92" s="25">
        <f>IF(A92="","",IF(OR(LEFT(K92,5)="fällt",LEFT(K92,3)="neu",LEFT(K92,5)="Refer",LEFT(Q92,6)="prüfen",LEFT(Q92,5)="offen",LEFT(S92,3)="AHV",LEFT(S92,14)="Referenzalter ",ISNUMBER(SEARCH("klären",S92))),"prüfen","ok"))</f>
        <v/>
      </c>
    </row>
    <row r="93">
      <c r="A93" s="16" t="n"/>
      <c r="B93" s="16" t="n"/>
      <c r="C93" s="17" t="n"/>
      <c r="D93" s="16" t="n"/>
      <c r="E93" s="32" t="n"/>
      <c r="F93" s="16" t="n"/>
      <c r="G93" s="15" t="n"/>
      <c r="H93" s="15" t="n"/>
      <c r="I93" s="12">
        <f>IF(OR(G93="",C93=""),"",IF(OR(R93="vor 2025 erreicht",AND(ISNUMBER(R93),R93&lt;DATE(2026,1,1))),"Reglement prüfen",IF(OR(F93="J",YEAR(C93)&gt;2008),"nein",IF(G93&gt;ES26,"ja","nein"))))</f>
        <v/>
      </c>
      <c r="J93" s="12">
        <f>IF(OR(H93="",C93=""),"",IF(OR(R93="vor 2025 erreicht",AND(ISNUMBER(R93),R93&lt;DATE(2027,1,1))),"Reglement prüfen",IF(OR(F93="J",YEAR(C93)&gt;2009),"nein",IF(H93&gt;ESReg,"ja","nein"))))</f>
        <v/>
      </c>
      <c r="K93" s="12">
        <f>IF(OR(I93="",J93=""),"",IF(J93="Reglement prüfen","Referenzalter: Reglement prüfen",IF(AND(I93="ja",J93="nein"),"fällt weg: informieren",IF(AND(I93&lt;&gt;"ja",J93="ja"),"neu versichern","unverändert"))))</f>
        <v/>
      </c>
      <c r="L93" s="14">
        <f>IF(I93="","",IF(I93="ja",MAX(MinK26,MIN(G93,OGB26)-KA26),0))</f>
        <v/>
      </c>
      <c r="M93" s="14">
        <f>IF(J93="","",IF(J93="ja",MAX(MinK27,MIN(H93,OGB27)-KA27),0))</f>
        <v/>
      </c>
      <c r="N93" s="14">
        <f>IF(J93&lt;&gt;"ja","",IF(KAVariante="BVG-Minimum",KA27,IF(KAVariante="proportional zum Beschäftigungsgrad",ROUND(KA27*IF(E93="",1,E93),0),IF(KAVariante="kein Koordinationsabzug",0,IF(KAFest="",KA27,KAFest)))))</f>
        <v/>
      </c>
      <c r="O93" s="33">
        <f>IF(J93="","",IF(J93&lt;&gt;"ja",0,MAX(MinK27,MIN(H93,OGB27)-N93)))</f>
        <v/>
      </c>
      <c r="P93" s="15" t="n"/>
      <c r="Q93" s="12">
        <f>IF(A93="","",IF(P93="",IF(J93="ja","offen: Wert eintragen",""),IF(ABS(P93-O93)&lt;=Toleranz,"ok","prüfen: Abweichung")))</f>
        <v/>
      </c>
      <c r="R93" s="28">
        <f>IF(OR(C93="",D93=""),"",IF(AND(D93="F",YEAR(C93)&lt;=1960),"vor 2025 erreicht",EDATE(C93,IF(D93="M",RAM,IF(YEAR(C93)&gt;=1964,RA64,IF(YEAR(C93)=1963,RA63,IF(YEAR(C93)=1962,RA62,RA61)))))))</f>
        <v/>
      </c>
      <c r="S93" s="12">
        <f>IF(C93="","",IF(YEAR(C93)=2009,"AHV-beitragspflichtig ab 01.01.2027",IF(YEAR(C93)&gt;=2010,"noch nicht AHV-beitragspflichtig (ab 1.1. nach dem 17. Geburtstag)",IF(AND(ISNUMBER(R93),YEAR(R93)=2027),"Referenzalter 2027: Freibetrag ab Folgemonat, ALV endet Ende Monat",IF(OR(R93="vor 2025 erreicht",AND(ISNUMBER(R93),R93&lt;DATE(2027,1,1))),IF(T93="","im Referenzalter: Verzicht Freibetrag 2027 klären","im Referenzalter: Freibetrag "&amp;IF(T93="J","nicht anwenden","anwenden")),"")))))</f>
        <v/>
      </c>
      <c r="T93" s="16" t="n"/>
      <c r="U93" s="12">
        <f>IF(H93="","",IF(H93&gt;ALVMax27,"über Höchstbetrag: ALV und UVG plafoniert",""))</f>
        <v/>
      </c>
      <c r="V93" s="25">
        <f>IF(A93="","",IF(OR(LEFT(K93,5)="fällt",LEFT(K93,3)="neu",LEFT(K93,5)="Refer",LEFT(Q93,6)="prüfen",LEFT(Q93,5)="offen",LEFT(S93,3)="AHV",LEFT(S93,14)="Referenzalter ",ISNUMBER(SEARCH("klären",S93))),"prüfen","ok"))</f>
        <v/>
      </c>
    </row>
    <row r="94">
      <c r="A94" s="16" t="n"/>
      <c r="B94" s="16" t="n"/>
      <c r="C94" s="17" t="n"/>
      <c r="D94" s="16" t="n"/>
      <c r="E94" s="32" t="n"/>
      <c r="F94" s="16" t="n"/>
      <c r="G94" s="15" t="n"/>
      <c r="H94" s="15" t="n"/>
      <c r="I94" s="12">
        <f>IF(OR(G94="",C94=""),"",IF(OR(R94="vor 2025 erreicht",AND(ISNUMBER(R94),R94&lt;DATE(2026,1,1))),"Reglement prüfen",IF(OR(F94="J",YEAR(C94)&gt;2008),"nein",IF(G94&gt;ES26,"ja","nein"))))</f>
        <v/>
      </c>
      <c r="J94" s="12">
        <f>IF(OR(H94="",C94=""),"",IF(OR(R94="vor 2025 erreicht",AND(ISNUMBER(R94),R94&lt;DATE(2027,1,1))),"Reglement prüfen",IF(OR(F94="J",YEAR(C94)&gt;2009),"nein",IF(H94&gt;ESReg,"ja","nein"))))</f>
        <v/>
      </c>
      <c r="K94" s="12">
        <f>IF(OR(I94="",J94=""),"",IF(J94="Reglement prüfen","Referenzalter: Reglement prüfen",IF(AND(I94="ja",J94="nein"),"fällt weg: informieren",IF(AND(I94&lt;&gt;"ja",J94="ja"),"neu versichern","unverändert"))))</f>
        <v/>
      </c>
      <c r="L94" s="14">
        <f>IF(I94="","",IF(I94="ja",MAX(MinK26,MIN(G94,OGB26)-KA26),0))</f>
        <v/>
      </c>
      <c r="M94" s="14">
        <f>IF(J94="","",IF(J94="ja",MAX(MinK27,MIN(H94,OGB27)-KA27),0))</f>
        <v/>
      </c>
      <c r="N94" s="14">
        <f>IF(J94&lt;&gt;"ja","",IF(KAVariante="BVG-Minimum",KA27,IF(KAVariante="proportional zum Beschäftigungsgrad",ROUND(KA27*IF(E94="",1,E94),0),IF(KAVariante="kein Koordinationsabzug",0,IF(KAFest="",KA27,KAFest)))))</f>
        <v/>
      </c>
      <c r="O94" s="33">
        <f>IF(J94="","",IF(J94&lt;&gt;"ja",0,MAX(MinK27,MIN(H94,OGB27)-N94)))</f>
        <v/>
      </c>
      <c r="P94" s="15" t="n"/>
      <c r="Q94" s="12">
        <f>IF(A94="","",IF(P94="",IF(J94="ja","offen: Wert eintragen",""),IF(ABS(P94-O94)&lt;=Toleranz,"ok","prüfen: Abweichung")))</f>
        <v/>
      </c>
      <c r="R94" s="28">
        <f>IF(OR(C94="",D94=""),"",IF(AND(D94="F",YEAR(C94)&lt;=1960),"vor 2025 erreicht",EDATE(C94,IF(D94="M",RAM,IF(YEAR(C94)&gt;=1964,RA64,IF(YEAR(C94)=1963,RA63,IF(YEAR(C94)=1962,RA62,RA61)))))))</f>
        <v/>
      </c>
      <c r="S94" s="12">
        <f>IF(C94="","",IF(YEAR(C94)=2009,"AHV-beitragspflichtig ab 01.01.2027",IF(YEAR(C94)&gt;=2010,"noch nicht AHV-beitragspflichtig (ab 1.1. nach dem 17. Geburtstag)",IF(AND(ISNUMBER(R94),YEAR(R94)=2027),"Referenzalter 2027: Freibetrag ab Folgemonat, ALV endet Ende Monat",IF(OR(R94="vor 2025 erreicht",AND(ISNUMBER(R94),R94&lt;DATE(2027,1,1))),IF(T94="","im Referenzalter: Verzicht Freibetrag 2027 klären","im Referenzalter: Freibetrag "&amp;IF(T94="J","nicht anwenden","anwenden")),"")))))</f>
        <v/>
      </c>
      <c r="T94" s="16" t="n"/>
      <c r="U94" s="12">
        <f>IF(H94="","",IF(H94&gt;ALVMax27,"über Höchstbetrag: ALV und UVG plafoniert",""))</f>
        <v/>
      </c>
      <c r="V94" s="25">
        <f>IF(A94="","",IF(OR(LEFT(K94,5)="fällt",LEFT(K94,3)="neu",LEFT(K94,5)="Refer",LEFT(Q94,6)="prüfen",LEFT(Q94,5)="offen",LEFT(S94,3)="AHV",LEFT(S94,14)="Referenzalter ",ISNUMBER(SEARCH("klären",S94))),"prüfen","ok"))</f>
        <v/>
      </c>
    </row>
    <row r="95">
      <c r="A95" s="16" t="n"/>
      <c r="B95" s="16" t="n"/>
      <c r="C95" s="17" t="n"/>
      <c r="D95" s="16" t="n"/>
      <c r="E95" s="32" t="n"/>
      <c r="F95" s="16" t="n"/>
      <c r="G95" s="15" t="n"/>
      <c r="H95" s="15" t="n"/>
      <c r="I95" s="12">
        <f>IF(OR(G95="",C95=""),"",IF(OR(R95="vor 2025 erreicht",AND(ISNUMBER(R95),R95&lt;DATE(2026,1,1))),"Reglement prüfen",IF(OR(F95="J",YEAR(C95)&gt;2008),"nein",IF(G95&gt;ES26,"ja","nein"))))</f>
        <v/>
      </c>
      <c r="J95" s="12">
        <f>IF(OR(H95="",C95=""),"",IF(OR(R95="vor 2025 erreicht",AND(ISNUMBER(R95),R95&lt;DATE(2027,1,1))),"Reglement prüfen",IF(OR(F95="J",YEAR(C95)&gt;2009),"nein",IF(H95&gt;ESReg,"ja","nein"))))</f>
        <v/>
      </c>
      <c r="K95" s="12">
        <f>IF(OR(I95="",J95=""),"",IF(J95="Reglement prüfen","Referenzalter: Reglement prüfen",IF(AND(I95="ja",J95="nein"),"fällt weg: informieren",IF(AND(I95&lt;&gt;"ja",J95="ja"),"neu versichern","unverändert"))))</f>
        <v/>
      </c>
      <c r="L95" s="14">
        <f>IF(I95="","",IF(I95="ja",MAX(MinK26,MIN(G95,OGB26)-KA26),0))</f>
        <v/>
      </c>
      <c r="M95" s="14">
        <f>IF(J95="","",IF(J95="ja",MAX(MinK27,MIN(H95,OGB27)-KA27),0))</f>
        <v/>
      </c>
      <c r="N95" s="14">
        <f>IF(J95&lt;&gt;"ja","",IF(KAVariante="BVG-Minimum",KA27,IF(KAVariante="proportional zum Beschäftigungsgrad",ROUND(KA27*IF(E95="",1,E95),0),IF(KAVariante="kein Koordinationsabzug",0,IF(KAFest="",KA27,KAFest)))))</f>
        <v/>
      </c>
      <c r="O95" s="33">
        <f>IF(J95="","",IF(J95&lt;&gt;"ja",0,MAX(MinK27,MIN(H95,OGB27)-N95)))</f>
        <v/>
      </c>
      <c r="P95" s="15" t="n"/>
      <c r="Q95" s="12">
        <f>IF(A95="","",IF(P95="",IF(J95="ja","offen: Wert eintragen",""),IF(ABS(P95-O95)&lt;=Toleranz,"ok","prüfen: Abweichung")))</f>
        <v/>
      </c>
      <c r="R95" s="28">
        <f>IF(OR(C95="",D95=""),"",IF(AND(D95="F",YEAR(C95)&lt;=1960),"vor 2025 erreicht",EDATE(C95,IF(D95="M",RAM,IF(YEAR(C95)&gt;=1964,RA64,IF(YEAR(C95)=1963,RA63,IF(YEAR(C95)=1962,RA62,RA61)))))))</f>
        <v/>
      </c>
      <c r="S95" s="12">
        <f>IF(C95="","",IF(YEAR(C95)=2009,"AHV-beitragspflichtig ab 01.01.2027",IF(YEAR(C95)&gt;=2010,"noch nicht AHV-beitragspflichtig (ab 1.1. nach dem 17. Geburtstag)",IF(AND(ISNUMBER(R95),YEAR(R95)=2027),"Referenzalter 2027: Freibetrag ab Folgemonat, ALV endet Ende Monat",IF(OR(R95="vor 2025 erreicht",AND(ISNUMBER(R95),R95&lt;DATE(2027,1,1))),IF(T95="","im Referenzalter: Verzicht Freibetrag 2027 klären","im Referenzalter: Freibetrag "&amp;IF(T95="J","nicht anwenden","anwenden")),"")))))</f>
        <v/>
      </c>
      <c r="T95" s="16" t="n"/>
      <c r="U95" s="12">
        <f>IF(H95="","",IF(H95&gt;ALVMax27,"über Höchstbetrag: ALV und UVG plafoniert",""))</f>
        <v/>
      </c>
      <c r="V95" s="25">
        <f>IF(A95="","",IF(OR(LEFT(K95,5)="fällt",LEFT(K95,3)="neu",LEFT(K95,5)="Refer",LEFT(Q95,6)="prüfen",LEFT(Q95,5)="offen",LEFT(S95,3)="AHV",LEFT(S95,14)="Referenzalter ",ISNUMBER(SEARCH("klären",S95))),"prüfen","ok"))</f>
        <v/>
      </c>
    </row>
    <row r="96">
      <c r="A96" s="16" t="n"/>
      <c r="B96" s="16" t="n"/>
      <c r="C96" s="17" t="n"/>
      <c r="D96" s="16" t="n"/>
      <c r="E96" s="32" t="n"/>
      <c r="F96" s="16" t="n"/>
      <c r="G96" s="15" t="n"/>
      <c r="H96" s="15" t="n"/>
      <c r="I96" s="12">
        <f>IF(OR(G96="",C96=""),"",IF(OR(R96="vor 2025 erreicht",AND(ISNUMBER(R96),R96&lt;DATE(2026,1,1))),"Reglement prüfen",IF(OR(F96="J",YEAR(C96)&gt;2008),"nein",IF(G96&gt;ES26,"ja","nein"))))</f>
        <v/>
      </c>
      <c r="J96" s="12">
        <f>IF(OR(H96="",C96=""),"",IF(OR(R96="vor 2025 erreicht",AND(ISNUMBER(R96),R96&lt;DATE(2027,1,1))),"Reglement prüfen",IF(OR(F96="J",YEAR(C96)&gt;2009),"nein",IF(H96&gt;ESReg,"ja","nein"))))</f>
        <v/>
      </c>
      <c r="K96" s="12">
        <f>IF(OR(I96="",J96=""),"",IF(J96="Reglement prüfen","Referenzalter: Reglement prüfen",IF(AND(I96="ja",J96="nein"),"fällt weg: informieren",IF(AND(I96&lt;&gt;"ja",J96="ja"),"neu versichern","unverändert"))))</f>
        <v/>
      </c>
      <c r="L96" s="14">
        <f>IF(I96="","",IF(I96="ja",MAX(MinK26,MIN(G96,OGB26)-KA26),0))</f>
        <v/>
      </c>
      <c r="M96" s="14">
        <f>IF(J96="","",IF(J96="ja",MAX(MinK27,MIN(H96,OGB27)-KA27),0))</f>
        <v/>
      </c>
      <c r="N96" s="14">
        <f>IF(J96&lt;&gt;"ja","",IF(KAVariante="BVG-Minimum",KA27,IF(KAVariante="proportional zum Beschäftigungsgrad",ROUND(KA27*IF(E96="",1,E96),0),IF(KAVariante="kein Koordinationsabzug",0,IF(KAFest="",KA27,KAFest)))))</f>
        <v/>
      </c>
      <c r="O96" s="33">
        <f>IF(J96="","",IF(J96&lt;&gt;"ja",0,MAX(MinK27,MIN(H96,OGB27)-N96)))</f>
        <v/>
      </c>
      <c r="P96" s="15" t="n"/>
      <c r="Q96" s="12">
        <f>IF(A96="","",IF(P96="",IF(J96="ja","offen: Wert eintragen",""),IF(ABS(P96-O96)&lt;=Toleranz,"ok","prüfen: Abweichung")))</f>
        <v/>
      </c>
      <c r="R96" s="28">
        <f>IF(OR(C96="",D96=""),"",IF(AND(D96="F",YEAR(C96)&lt;=1960),"vor 2025 erreicht",EDATE(C96,IF(D96="M",RAM,IF(YEAR(C96)&gt;=1964,RA64,IF(YEAR(C96)=1963,RA63,IF(YEAR(C96)=1962,RA62,RA61)))))))</f>
        <v/>
      </c>
      <c r="S96" s="12">
        <f>IF(C96="","",IF(YEAR(C96)=2009,"AHV-beitragspflichtig ab 01.01.2027",IF(YEAR(C96)&gt;=2010,"noch nicht AHV-beitragspflichtig (ab 1.1. nach dem 17. Geburtstag)",IF(AND(ISNUMBER(R96),YEAR(R96)=2027),"Referenzalter 2027: Freibetrag ab Folgemonat, ALV endet Ende Monat",IF(OR(R96="vor 2025 erreicht",AND(ISNUMBER(R96),R96&lt;DATE(2027,1,1))),IF(T96="","im Referenzalter: Verzicht Freibetrag 2027 klären","im Referenzalter: Freibetrag "&amp;IF(T96="J","nicht anwenden","anwenden")),"")))))</f>
        <v/>
      </c>
      <c r="T96" s="16" t="n"/>
      <c r="U96" s="12">
        <f>IF(H96="","",IF(H96&gt;ALVMax27,"über Höchstbetrag: ALV und UVG plafoniert",""))</f>
        <v/>
      </c>
      <c r="V96" s="25">
        <f>IF(A96="","",IF(OR(LEFT(K96,5)="fällt",LEFT(K96,3)="neu",LEFT(K96,5)="Refer",LEFT(Q96,6)="prüfen",LEFT(Q96,5)="offen",LEFT(S96,3)="AHV",LEFT(S96,14)="Referenzalter ",ISNUMBER(SEARCH("klären",S96))),"prüfen","ok"))</f>
        <v/>
      </c>
    </row>
    <row r="97">
      <c r="A97" s="16" t="n"/>
      <c r="B97" s="16" t="n"/>
      <c r="C97" s="17" t="n"/>
      <c r="D97" s="16" t="n"/>
      <c r="E97" s="32" t="n"/>
      <c r="F97" s="16" t="n"/>
      <c r="G97" s="15" t="n"/>
      <c r="H97" s="15" t="n"/>
      <c r="I97" s="12">
        <f>IF(OR(G97="",C97=""),"",IF(OR(R97="vor 2025 erreicht",AND(ISNUMBER(R97),R97&lt;DATE(2026,1,1))),"Reglement prüfen",IF(OR(F97="J",YEAR(C97)&gt;2008),"nein",IF(G97&gt;ES26,"ja","nein"))))</f>
        <v/>
      </c>
      <c r="J97" s="12">
        <f>IF(OR(H97="",C97=""),"",IF(OR(R97="vor 2025 erreicht",AND(ISNUMBER(R97),R97&lt;DATE(2027,1,1))),"Reglement prüfen",IF(OR(F97="J",YEAR(C97)&gt;2009),"nein",IF(H97&gt;ESReg,"ja","nein"))))</f>
        <v/>
      </c>
      <c r="K97" s="12">
        <f>IF(OR(I97="",J97=""),"",IF(J97="Reglement prüfen","Referenzalter: Reglement prüfen",IF(AND(I97="ja",J97="nein"),"fällt weg: informieren",IF(AND(I97&lt;&gt;"ja",J97="ja"),"neu versichern","unverändert"))))</f>
        <v/>
      </c>
      <c r="L97" s="14">
        <f>IF(I97="","",IF(I97="ja",MAX(MinK26,MIN(G97,OGB26)-KA26),0))</f>
        <v/>
      </c>
      <c r="M97" s="14">
        <f>IF(J97="","",IF(J97="ja",MAX(MinK27,MIN(H97,OGB27)-KA27),0))</f>
        <v/>
      </c>
      <c r="N97" s="14">
        <f>IF(J97&lt;&gt;"ja","",IF(KAVariante="BVG-Minimum",KA27,IF(KAVariante="proportional zum Beschäftigungsgrad",ROUND(KA27*IF(E97="",1,E97),0),IF(KAVariante="kein Koordinationsabzug",0,IF(KAFest="",KA27,KAFest)))))</f>
        <v/>
      </c>
      <c r="O97" s="33">
        <f>IF(J97="","",IF(J97&lt;&gt;"ja",0,MAX(MinK27,MIN(H97,OGB27)-N97)))</f>
        <v/>
      </c>
      <c r="P97" s="15" t="n"/>
      <c r="Q97" s="12">
        <f>IF(A97="","",IF(P97="",IF(J97="ja","offen: Wert eintragen",""),IF(ABS(P97-O97)&lt;=Toleranz,"ok","prüfen: Abweichung")))</f>
        <v/>
      </c>
      <c r="R97" s="28">
        <f>IF(OR(C97="",D97=""),"",IF(AND(D97="F",YEAR(C97)&lt;=1960),"vor 2025 erreicht",EDATE(C97,IF(D97="M",RAM,IF(YEAR(C97)&gt;=1964,RA64,IF(YEAR(C97)=1963,RA63,IF(YEAR(C97)=1962,RA62,RA61)))))))</f>
        <v/>
      </c>
      <c r="S97" s="12">
        <f>IF(C97="","",IF(YEAR(C97)=2009,"AHV-beitragspflichtig ab 01.01.2027",IF(YEAR(C97)&gt;=2010,"noch nicht AHV-beitragspflichtig (ab 1.1. nach dem 17. Geburtstag)",IF(AND(ISNUMBER(R97),YEAR(R97)=2027),"Referenzalter 2027: Freibetrag ab Folgemonat, ALV endet Ende Monat",IF(OR(R97="vor 2025 erreicht",AND(ISNUMBER(R97),R97&lt;DATE(2027,1,1))),IF(T97="","im Referenzalter: Verzicht Freibetrag 2027 klären","im Referenzalter: Freibetrag "&amp;IF(T97="J","nicht anwenden","anwenden")),"")))))</f>
        <v/>
      </c>
      <c r="T97" s="16" t="n"/>
      <c r="U97" s="12">
        <f>IF(H97="","",IF(H97&gt;ALVMax27,"über Höchstbetrag: ALV und UVG plafoniert",""))</f>
        <v/>
      </c>
      <c r="V97" s="25">
        <f>IF(A97="","",IF(OR(LEFT(K97,5)="fällt",LEFT(K97,3)="neu",LEFT(K97,5)="Refer",LEFT(Q97,6)="prüfen",LEFT(Q97,5)="offen",LEFT(S97,3)="AHV",LEFT(S97,14)="Referenzalter ",ISNUMBER(SEARCH("klären",S97))),"prüfen","ok"))</f>
        <v/>
      </c>
    </row>
    <row r="98">
      <c r="A98" s="16" t="n"/>
      <c r="B98" s="16" t="n"/>
      <c r="C98" s="17" t="n"/>
      <c r="D98" s="16" t="n"/>
      <c r="E98" s="32" t="n"/>
      <c r="F98" s="16" t="n"/>
      <c r="G98" s="15" t="n"/>
      <c r="H98" s="15" t="n"/>
      <c r="I98" s="12">
        <f>IF(OR(G98="",C98=""),"",IF(OR(R98="vor 2025 erreicht",AND(ISNUMBER(R98),R98&lt;DATE(2026,1,1))),"Reglement prüfen",IF(OR(F98="J",YEAR(C98)&gt;2008),"nein",IF(G98&gt;ES26,"ja","nein"))))</f>
        <v/>
      </c>
      <c r="J98" s="12">
        <f>IF(OR(H98="",C98=""),"",IF(OR(R98="vor 2025 erreicht",AND(ISNUMBER(R98),R98&lt;DATE(2027,1,1))),"Reglement prüfen",IF(OR(F98="J",YEAR(C98)&gt;2009),"nein",IF(H98&gt;ESReg,"ja","nein"))))</f>
        <v/>
      </c>
      <c r="K98" s="12">
        <f>IF(OR(I98="",J98=""),"",IF(J98="Reglement prüfen","Referenzalter: Reglement prüfen",IF(AND(I98="ja",J98="nein"),"fällt weg: informieren",IF(AND(I98&lt;&gt;"ja",J98="ja"),"neu versichern","unverändert"))))</f>
        <v/>
      </c>
      <c r="L98" s="14">
        <f>IF(I98="","",IF(I98="ja",MAX(MinK26,MIN(G98,OGB26)-KA26),0))</f>
        <v/>
      </c>
      <c r="M98" s="14">
        <f>IF(J98="","",IF(J98="ja",MAX(MinK27,MIN(H98,OGB27)-KA27),0))</f>
        <v/>
      </c>
      <c r="N98" s="14">
        <f>IF(J98&lt;&gt;"ja","",IF(KAVariante="BVG-Minimum",KA27,IF(KAVariante="proportional zum Beschäftigungsgrad",ROUND(KA27*IF(E98="",1,E98),0),IF(KAVariante="kein Koordinationsabzug",0,IF(KAFest="",KA27,KAFest)))))</f>
        <v/>
      </c>
      <c r="O98" s="33">
        <f>IF(J98="","",IF(J98&lt;&gt;"ja",0,MAX(MinK27,MIN(H98,OGB27)-N98)))</f>
        <v/>
      </c>
      <c r="P98" s="15" t="n"/>
      <c r="Q98" s="12">
        <f>IF(A98="","",IF(P98="",IF(J98="ja","offen: Wert eintragen",""),IF(ABS(P98-O98)&lt;=Toleranz,"ok","prüfen: Abweichung")))</f>
        <v/>
      </c>
      <c r="R98" s="28">
        <f>IF(OR(C98="",D98=""),"",IF(AND(D98="F",YEAR(C98)&lt;=1960),"vor 2025 erreicht",EDATE(C98,IF(D98="M",RAM,IF(YEAR(C98)&gt;=1964,RA64,IF(YEAR(C98)=1963,RA63,IF(YEAR(C98)=1962,RA62,RA61)))))))</f>
        <v/>
      </c>
      <c r="S98" s="12">
        <f>IF(C98="","",IF(YEAR(C98)=2009,"AHV-beitragspflichtig ab 01.01.2027",IF(YEAR(C98)&gt;=2010,"noch nicht AHV-beitragspflichtig (ab 1.1. nach dem 17. Geburtstag)",IF(AND(ISNUMBER(R98),YEAR(R98)=2027),"Referenzalter 2027: Freibetrag ab Folgemonat, ALV endet Ende Monat",IF(OR(R98="vor 2025 erreicht",AND(ISNUMBER(R98),R98&lt;DATE(2027,1,1))),IF(T98="","im Referenzalter: Verzicht Freibetrag 2027 klären","im Referenzalter: Freibetrag "&amp;IF(T98="J","nicht anwenden","anwenden")),"")))))</f>
        <v/>
      </c>
      <c r="T98" s="16" t="n"/>
      <c r="U98" s="12">
        <f>IF(H98="","",IF(H98&gt;ALVMax27,"über Höchstbetrag: ALV und UVG plafoniert",""))</f>
        <v/>
      </c>
      <c r="V98" s="25">
        <f>IF(A98="","",IF(OR(LEFT(K98,5)="fällt",LEFT(K98,3)="neu",LEFT(K98,5)="Refer",LEFT(Q98,6)="prüfen",LEFT(Q98,5)="offen",LEFT(S98,3)="AHV",LEFT(S98,14)="Referenzalter ",ISNUMBER(SEARCH("klären",S98))),"prüfen","ok"))</f>
        <v/>
      </c>
    </row>
    <row r="99">
      <c r="A99" s="16" t="n"/>
      <c r="B99" s="16" t="n"/>
      <c r="C99" s="17" t="n"/>
      <c r="D99" s="16" t="n"/>
      <c r="E99" s="32" t="n"/>
      <c r="F99" s="16" t="n"/>
      <c r="G99" s="15" t="n"/>
      <c r="H99" s="15" t="n"/>
      <c r="I99" s="12">
        <f>IF(OR(G99="",C99=""),"",IF(OR(R99="vor 2025 erreicht",AND(ISNUMBER(R99),R99&lt;DATE(2026,1,1))),"Reglement prüfen",IF(OR(F99="J",YEAR(C99)&gt;2008),"nein",IF(G99&gt;ES26,"ja","nein"))))</f>
        <v/>
      </c>
      <c r="J99" s="12">
        <f>IF(OR(H99="",C99=""),"",IF(OR(R99="vor 2025 erreicht",AND(ISNUMBER(R99),R99&lt;DATE(2027,1,1))),"Reglement prüfen",IF(OR(F99="J",YEAR(C99)&gt;2009),"nein",IF(H99&gt;ESReg,"ja","nein"))))</f>
        <v/>
      </c>
      <c r="K99" s="12">
        <f>IF(OR(I99="",J99=""),"",IF(J99="Reglement prüfen","Referenzalter: Reglement prüfen",IF(AND(I99="ja",J99="nein"),"fällt weg: informieren",IF(AND(I99&lt;&gt;"ja",J99="ja"),"neu versichern","unverändert"))))</f>
        <v/>
      </c>
      <c r="L99" s="14">
        <f>IF(I99="","",IF(I99="ja",MAX(MinK26,MIN(G99,OGB26)-KA26),0))</f>
        <v/>
      </c>
      <c r="M99" s="14">
        <f>IF(J99="","",IF(J99="ja",MAX(MinK27,MIN(H99,OGB27)-KA27),0))</f>
        <v/>
      </c>
      <c r="N99" s="14">
        <f>IF(J99&lt;&gt;"ja","",IF(KAVariante="BVG-Minimum",KA27,IF(KAVariante="proportional zum Beschäftigungsgrad",ROUND(KA27*IF(E99="",1,E99),0),IF(KAVariante="kein Koordinationsabzug",0,IF(KAFest="",KA27,KAFest)))))</f>
        <v/>
      </c>
      <c r="O99" s="33">
        <f>IF(J99="","",IF(J99&lt;&gt;"ja",0,MAX(MinK27,MIN(H99,OGB27)-N99)))</f>
        <v/>
      </c>
      <c r="P99" s="15" t="n"/>
      <c r="Q99" s="12">
        <f>IF(A99="","",IF(P99="",IF(J99="ja","offen: Wert eintragen",""),IF(ABS(P99-O99)&lt;=Toleranz,"ok","prüfen: Abweichung")))</f>
        <v/>
      </c>
      <c r="R99" s="28">
        <f>IF(OR(C99="",D99=""),"",IF(AND(D99="F",YEAR(C99)&lt;=1960),"vor 2025 erreicht",EDATE(C99,IF(D99="M",RAM,IF(YEAR(C99)&gt;=1964,RA64,IF(YEAR(C99)=1963,RA63,IF(YEAR(C99)=1962,RA62,RA61)))))))</f>
        <v/>
      </c>
      <c r="S99" s="12">
        <f>IF(C99="","",IF(YEAR(C99)=2009,"AHV-beitragspflichtig ab 01.01.2027",IF(YEAR(C99)&gt;=2010,"noch nicht AHV-beitragspflichtig (ab 1.1. nach dem 17. Geburtstag)",IF(AND(ISNUMBER(R99),YEAR(R99)=2027),"Referenzalter 2027: Freibetrag ab Folgemonat, ALV endet Ende Monat",IF(OR(R99="vor 2025 erreicht",AND(ISNUMBER(R99),R99&lt;DATE(2027,1,1))),IF(T99="","im Referenzalter: Verzicht Freibetrag 2027 klären","im Referenzalter: Freibetrag "&amp;IF(T99="J","nicht anwenden","anwenden")),"")))))</f>
        <v/>
      </c>
      <c r="T99" s="16" t="n"/>
      <c r="U99" s="12">
        <f>IF(H99="","",IF(H99&gt;ALVMax27,"über Höchstbetrag: ALV und UVG plafoniert",""))</f>
        <v/>
      </c>
      <c r="V99" s="25">
        <f>IF(A99="","",IF(OR(LEFT(K99,5)="fällt",LEFT(K99,3)="neu",LEFT(K99,5)="Refer",LEFT(Q99,6)="prüfen",LEFT(Q99,5)="offen",LEFT(S99,3)="AHV",LEFT(S99,14)="Referenzalter ",ISNUMBER(SEARCH("klären",S99))),"prüfen","ok"))</f>
        <v/>
      </c>
    </row>
    <row r="100">
      <c r="A100" s="16" t="n"/>
      <c r="B100" s="16" t="n"/>
      <c r="C100" s="17" t="n"/>
      <c r="D100" s="16" t="n"/>
      <c r="E100" s="32" t="n"/>
      <c r="F100" s="16" t="n"/>
      <c r="G100" s="15" t="n"/>
      <c r="H100" s="15" t="n"/>
      <c r="I100" s="12">
        <f>IF(OR(G100="",C100=""),"",IF(OR(R100="vor 2025 erreicht",AND(ISNUMBER(R100),R100&lt;DATE(2026,1,1))),"Reglement prüfen",IF(OR(F100="J",YEAR(C100)&gt;2008),"nein",IF(G100&gt;ES26,"ja","nein"))))</f>
        <v/>
      </c>
      <c r="J100" s="12">
        <f>IF(OR(H100="",C100=""),"",IF(OR(R100="vor 2025 erreicht",AND(ISNUMBER(R100),R100&lt;DATE(2027,1,1))),"Reglement prüfen",IF(OR(F100="J",YEAR(C100)&gt;2009),"nein",IF(H100&gt;ESReg,"ja","nein"))))</f>
        <v/>
      </c>
      <c r="K100" s="12">
        <f>IF(OR(I100="",J100=""),"",IF(J100="Reglement prüfen","Referenzalter: Reglement prüfen",IF(AND(I100="ja",J100="nein"),"fällt weg: informieren",IF(AND(I100&lt;&gt;"ja",J100="ja"),"neu versichern","unverändert"))))</f>
        <v/>
      </c>
      <c r="L100" s="14">
        <f>IF(I100="","",IF(I100="ja",MAX(MinK26,MIN(G100,OGB26)-KA26),0))</f>
        <v/>
      </c>
      <c r="M100" s="14">
        <f>IF(J100="","",IF(J100="ja",MAX(MinK27,MIN(H100,OGB27)-KA27),0))</f>
        <v/>
      </c>
      <c r="N100" s="14">
        <f>IF(J100&lt;&gt;"ja","",IF(KAVariante="BVG-Minimum",KA27,IF(KAVariante="proportional zum Beschäftigungsgrad",ROUND(KA27*IF(E100="",1,E100),0),IF(KAVariante="kein Koordinationsabzug",0,IF(KAFest="",KA27,KAFest)))))</f>
        <v/>
      </c>
      <c r="O100" s="33">
        <f>IF(J100="","",IF(J100&lt;&gt;"ja",0,MAX(MinK27,MIN(H100,OGB27)-N100)))</f>
        <v/>
      </c>
      <c r="P100" s="15" t="n"/>
      <c r="Q100" s="12">
        <f>IF(A100="","",IF(P100="",IF(J100="ja","offen: Wert eintragen",""),IF(ABS(P100-O100)&lt;=Toleranz,"ok","prüfen: Abweichung")))</f>
        <v/>
      </c>
      <c r="R100" s="28">
        <f>IF(OR(C100="",D100=""),"",IF(AND(D100="F",YEAR(C100)&lt;=1960),"vor 2025 erreicht",EDATE(C100,IF(D100="M",RAM,IF(YEAR(C100)&gt;=1964,RA64,IF(YEAR(C100)=1963,RA63,IF(YEAR(C100)=1962,RA62,RA61)))))))</f>
        <v/>
      </c>
      <c r="S100" s="12">
        <f>IF(C100="","",IF(YEAR(C100)=2009,"AHV-beitragspflichtig ab 01.01.2027",IF(YEAR(C100)&gt;=2010,"noch nicht AHV-beitragspflichtig (ab 1.1. nach dem 17. Geburtstag)",IF(AND(ISNUMBER(R100),YEAR(R100)=2027),"Referenzalter 2027: Freibetrag ab Folgemonat, ALV endet Ende Monat",IF(OR(R100="vor 2025 erreicht",AND(ISNUMBER(R100),R100&lt;DATE(2027,1,1))),IF(T100="","im Referenzalter: Verzicht Freibetrag 2027 klären","im Referenzalter: Freibetrag "&amp;IF(T100="J","nicht anwenden","anwenden")),"")))))</f>
        <v/>
      </c>
      <c r="T100" s="16" t="n"/>
      <c r="U100" s="12">
        <f>IF(H100="","",IF(H100&gt;ALVMax27,"über Höchstbetrag: ALV und UVG plafoniert",""))</f>
        <v/>
      </c>
      <c r="V100" s="25">
        <f>IF(A100="","",IF(OR(LEFT(K100,5)="fällt",LEFT(K100,3)="neu",LEFT(K100,5)="Refer",LEFT(Q100,6)="prüfen",LEFT(Q100,5)="offen",LEFT(S100,3)="AHV",LEFT(S100,14)="Referenzalter ",ISNUMBER(SEARCH("klären",S100))),"prüfen","ok"))</f>
        <v/>
      </c>
    </row>
    <row r="101">
      <c r="A101" s="16" t="n"/>
      <c r="B101" s="16" t="n"/>
      <c r="C101" s="17" t="n"/>
      <c r="D101" s="16" t="n"/>
      <c r="E101" s="32" t="n"/>
      <c r="F101" s="16" t="n"/>
      <c r="G101" s="15" t="n"/>
      <c r="H101" s="15" t="n"/>
      <c r="I101" s="12">
        <f>IF(OR(G101="",C101=""),"",IF(OR(R101="vor 2025 erreicht",AND(ISNUMBER(R101),R101&lt;DATE(2026,1,1))),"Reglement prüfen",IF(OR(F101="J",YEAR(C101)&gt;2008),"nein",IF(G101&gt;ES26,"ja","nein"))))</f>
        <v/>
      </c>
      <c r="J101" s="12">
        <f>IF(OR(H101="",C101=""),"",IF(OR(R101="vor 2025 erreicht",AND(ISNUMBER(R101),R101&lt;DATE(2027,1,1))),"Reglement prüfen",IF(OR(F101="J",YEAR(C101)&gt;2009),"nein",IF(H101&gt;ESReg,"ja","nein"))))</f>
        <v/>
      </c>
      <c r="K101" s="12">
        <f>IF(OR(I101="",J101=""),"",IF(J101="Reglement prüfen","Referenzalter: Reglement prüfen",IF(AND(I101="ja",J101="nein"),"fällt weg: informieren",IF(AND(I101&lt;&gt;"ja",J101="ja"),"neu versichern","unverändert"))))</f>
        <v/>
      </c>
      <c r="L101" s="14">
        <f>IF(I101="","",IF(I101="ja",MAX(MinK26,MIN(G101,OGB26)-KA26),0))</f>
        <v/>
      </c>
      <c r="M101" s="14">
        <f>IF(J101="","",IF(J101="ja",MAX(MinK27,MIN(H101,OGB27)-KA27),0))</f>
        <v/>
      </c>
      <c r="N101" s="14">
        <f>IF(J101&lt;&gt;"ja","",IF(KAVariante="BVG-Minimum",KA27,IF(KAVariante="proportional zum Beschäftigungsgrad",ROUND(KA27*IF(E101="",1,E101),0),IF(KAVariante="kein Koordinationsabzug",0,IF(KAFest="",KA27,KAFest)))))</f>
        <v/>
      </c>
      <c r="O101" s="33">
        <f>IF(J101="","",IF(J101&lt;&gt;"ja",0,MAX(MinK27,MIN(H101,OGB27)-N101)))</f>
        <v/>
      </c>
      <c r="P101" s="15" t="n"/>
      <c r="Q101" s="12">
        <f>IF(A101="","",IF(P101="",IF(J101="ja","offen: Wert eintragen",""),IF(ABS(P101-O101)&lt;=Toleranz,"ok","prüfen: Abweichung")))</f>
        <v/>
      </c>
      <c r="R101" s="28">
        <f>IF(OR(C101="",D101=""),"",IF(AND(D101="F",YEAR(C101)&lt;=1960),"vor 2025 erreicht",EDATE(C101,IF(D101="M",RAM,IF(YEAR(C101)&gt;=1964,RA64,IF(YEAR(C101)=1963,RA63,IF(YEAR(C101)=1962,RA62,RA61)))))))</f>
        <v/>
      </c>
      <c r="S101" s="12">
        <f>IF(C101="","",IF(YEAR(C101)=2009,"AHV-beitragspflichtig ab 01.01.2027",IF(YEAR(C101)&gt;=2010,"noch nicht AHV-beitragspflichtig (ab 1.1. nach dem 17. Geburtstag)",IF(AND(ISNUMBER(R101),YEAR(R101)=2027),"Referenzalter 2027: Freibetrag ab Folgemonat, ALV endet Ende Monat",IF(OR(R101="vor 2025 erreicht",AND(ISNUMBER(R101),R101&lt;DATE(2027,1,1))),IF(T101="","im Referenzalter: Verzicht Freibetrag 2027 klären","im Referenzalter: Freibetrag "&amp;IF(T101="J","nicht anwenden","anwenden")),"")))))</f>
        <v/>
      </c>
      <c r="T101" s="16" t="n"/>
      <c r="U101" s="12">
        <f>IF(H101="","",IF(H101&gt;ALVMax27,"über Höchstbetrag: ALV und UVG plafoniert",""))</f>
        <v/>
      </c>
      <c r="V101" s="25">
        <f>IF(A101="","",IF(OR(LEFT(K101,5)="fällt",LEFT(K101,3)="neu",LEFT(K101,5)="Refer",LEFT(Q101,6)="prüfen",LEFT(Q101,5)="offen",LEFT(S101,3)="AHV",LEFT(S101,14)="Referenzalter ",ISNUMBER(SEARCH("klären",S101))),"prüfen","ok"))</f>
        <v/>
      </c>
    </row>
    <row r="102">
      <c r="A102" s="16" t="n"/>
      <c r="B102" s="16" t="n"/>
      <c r="C102" s="17" t="n"/>
      <c r="D102" s="16" t="n"/>
      <c r="E102" s="32" t="n"/>
      <c r="F102" s="16" t="n"/>
      <c r="G102" s="15" t="n"/>
      <c r="H102" s="15" t="n"/>
      <c r="I102" s="12">
        <f>IF(OR(G102="",C102=""),"",IF(OR(R102="vor 2025 erreicht",AND(ISNUMBER(R102),R102&lt;DATE(2026,1,1))),"Reglement prüfen",IF(OR(F102="J",YEAR(C102)&gt;2008),"nein",IF(G102&gt;ES26,"ja","nein"))))</f>
        <v/>
      </c>
      <c r="J102" s="12">
        <f>IF(OR(H102="",C102=""),"",IF(OR(R102="vor 2025 erreicht",AND(ISNUMBER(R102),R102&lt;DATE(2027,1,1))),"Reglement prüfen",IF(OR(F102="J",YEAR(C102)&gt;2009),"nein",IF(H102&gt;ESReg,"ja","nein"))))</f>
        <v/>
      </c>
      <c r="K102" s="12">
        <f>IF(OR(I102="",J102=""),"",IF(J102="Reglement prüfen","Referenzalter: Reglement prüfen",IF(AND(I102="ja",J102="nein"),"fällt weg: informieren",IF(AND(I102&lt;&gt;"ja",J102="ja"),"neu versichern","unverändert"))))</f>
        <v/>
      </c>
      <c r="L102" s="14">
        <f>IF(I102="","",IF(I102="ja",MAX(MinK26,MIN(G102,OGB26)-KA26),0))</f>
        <v/>
      </c>
      <c r="M102" s="14">
        <f>IF(J102="","",IF(J102="ja",MAX(MinK27,MIN(H102,OGB27)-KA27),0))</f>
        <v/>
      </c>
      <c r="N102" s="14">
        <f>IF(J102&lt;&gt;"ja","",IF(KAVariante="BVG-Minimum",KA27,IF(KAVariante="proportional zum Beschäftigungsgrad",ROUND(KA27*IF(E102="",1,E102),0),IF(KAVariante="kein Koordinationsabzug",0,IF(KAFest="",KA27,KAFest)))))</f>
        <v/>
      </c>
      <c r="O102" s="33">
        <f>IF(J102="","",IF(J102&lt;&gt;"ja",0,MAX(MinK27,MIN(H102,OGB27)-N102)))</f>
        <v/>
      </c>
      <c r="P102" s="15" t="n"/>
      <c r="Q102" s="12">
        <f>IF(A102="","",IF(P102="",IF(J102="ja","offen: Wert eintragen",""),IF(ABS(P102-O102)&lt;=Toleranz,"ok","prüfen: Abweichung")))</f>
        <v/>
      </c>
      <c r="R102" s="28">
        <f>IF(OR(C102="",D102=""),"",IF(AND(D102="F",YEAR(C102)&lt;=1960),"vor 2025 erreicht",EDATE(C102,IF(D102="M",RAM,IF(YEAR(C102)&gt;=1964,RA64,IF(YEAR(C102)=1963,RA63,IF(YEAR(C102)=1962,RA62,RA61)))))))</f>
        <v/>
      </c>
      <c r="S102" s="12">
        <f>IF(C102="","",IF(YEAR(C102)=2009,"AHV-beitragspflichtig ab 01.01.2027",IF(YEAR(C102)&gt;=2010,"noch nicht AHV-beitragspflichtig (ab 1.1. nach dem 17. Geburtstag)",IF(AND(ISNUMBER(R102),YEAR(R102)=2027),"Referenzalter 2027: Freibetrag ab Folgemonat, ALV endet Ende Monat",IF(OR(R102="vor 2025 erreicht",AND(ISNUMBER(R102),R102&lt;DATE(2027,1,1))),IF(T102="","im Referenzalter: Verzicht Freibetrag 2027 klären","im Referenzalter: Freibetrag "&amp;IF(T102="J","nicht anwenden","anwenden")),"")))))</f>
        <v/>
      </c>
      <c r="T102" s="16" t="n"/>
      <c r="U102" s="12">
        <f>IF(H102="","",IF(H102&gt;ALVMax27,"über Höchstbetrag: ALV und UVG plafoniert",""))</f>
        <v/>
      </c>
      <c r="V102" s="25">
        <f>IF(A102="","",IF(OR(LEFT(K102,5)="fällt",LEFT(K102,3)="neu",LEFT(K102,5)="Refer",LEFT(Q102,6)="prüfen",LEFT(Q102,5)="offen",LEFT(S102,3)="AHV",LEFT(S102,14)="Referenzalter ",ISNUMBER(SEARCH("klären",S102))),"prüfen","ok"))</f>
        <v/>
      </c>
    </row>
    <row r="103">
      <c r="A103" s="16" t="n"/>
      <c r="B103" s="16" t="n"/>
      <c r="C103" s="17" t="n"/>
      <c r="D103" s="16" t="n"/>
      <c r="E103" s="32" t="n"/>
      <c r="F103" s="16" t="n"/>
      <c r="G103" s="15" t="n"/>
      <c r="H103" s="15" t="n"/>
      <c r="I103" s="12">
        <f>IF(OR(G103="",C103=""),"",IF(OR(R103="vor 2025 erreicht",AND(ISNUMBER(R103),R103&lt;DATE(2026,1,1))),"Reglement prüfen",IF(OR(F103="J",YEAR(C103)&gt;2008),"nein",IF(G103&gt;ES26,"ja","nein"))))</f>
        <v/>
      </c>
      <c r="J103" s="12">
        <f>IF(OR(H103="",C103=""),"",IF(OR(R103="vor 2025 erreicht",AND(ISNUMBER(R103),R103&lt;DATE(2027,1,1))),"Reglement prüfen",IF(OR(F103="J",YEAR(C103)&gt;2009),"nein",IF(H103&gt;ESReg,"ja","nein"))))</f>
        <v/>
      </c>
      <c r="K103" s="12">
        <f>IF(OR(I103="",J103=""),"",IF(J103="Reglement prüfen","Referenzalter: Reglement prüfen",IF(AND(I103="ja",J103="nein"),"fällt weg: informieren",IF(AND(I103&lt;&gt;"ja",J103="ja"),"neu versichern","unverändert"))))</f>
        <v/>
      </c>
      <c r="L103" s="14">
        <f>IF(I103="","",IF(I103="ja",MAX(MinK26,MIN(G103,OGB26)-KA26),0))</f>
        <v/>
      </c>
      <c r="M103" s="14">
        <f>IF(J103="","",IF(J103="ja",MAX(MinK27,MIN(H103,OGB27)-KA27),0))</f>
        <v/>
      </c>
      <c r="N103" s="14">
        <f>IF(J103&lt;&gt;"ja","",IF(KAVariante="BVG-Minimum",KA27,IF(KAVariante="proportional zum Beschäftigungsgrad",ROUND(KA27*IF(E103="",1,E103),0),IF(KAVariante="kein Koordinationsabzug",0,IF(KAFest="",KA27,KAFest)))))</f>
        <v/>
      </c>
      <c r="O103" s="33">
        <f>IF(J103="","",IF(J103&lt;&gt;"ja",0,MAX(MinK27,MIN(H103,OGB27)-N103)))</f>
        <v/>
      </c>
      <c r="P103" s="15" t="n"/>
      <c r="Q103" s="12">
        <f>IF(A103="","",IF(P103="",IF(J103="ja","offen: Wert eintragen",""),IF(ABS(P103-O103)&lt;=Toleranz,"ok","prüfen: Abweichung")))</f>
        <v/>
      </c>
      <c r="R103" s="28">
        <f>IF(OR(C103="",D103=""),"",IF(AND(D103="F",YEAR(C103)&lt;=1960),"vor 2025 erreicht",EDATE(C103,IF(D103="M",RAM,IF(YEAR(C103)&gt;=1964,RA64,IF(YEAR(C103)=1963,RA63,IF(YEAR(C103)=1962,RA62,RA61)))))))</f>
        <v/>
      </c>
      <c r="S103" s="12">
        <f>IF(C103="","",IF(YEAR(C103)=2009,"AHV-beitragspflichtig ab 01.01.2027",IF(YEAR(C103)&gt;=2010,"noch nicht AHV-beitragspflichtig (ab 1.1. nach dem 17. Geburtstag)",IF(AND(ISNUMBER(R103),YEAR(R103)=2027),"Referenzalter 2027: Freibetrag ab Folgemonat, ALV endet Ende Monat",IF(OR(R103="vor 2025 erreicht",AND(ISNUMBER(R103),R103&lt;DATE(2027,1,1))),IF(T103="","im Referenzalter: Verzicht Freibetrag 2027 klären","im Referenzalter: Freibetrag "&amp;IF(T103="J","nicht anwenden","anwenden")),"")))))</f>
        <v/>
      </c>
      <c r="T103" s="16" t="n"/>
      <c r="U103" s="12">
        <f>IF(H103="","",IF(H103&gt;ALVMax27,"über Höchstbetrag: ALV und UVG plafoniert",""))</f>
        <v/>
      </c>
      <c r="V103" s="25">
        <f>IF(A103="","",IF(OR(LEFT(K103,5)="fällt",LEFT(K103,3)="neu",LEFT(K103,5)="Refer",LEFT(Q103,6)="prüfen",LEFT(Q103,5)="offen",LEFT(S103,3)="AHV",LEFT(S103,14)="Referenzalter ",ISNUMBER(SEARCH("klären",S103))),"prüfen","ok"))</f>
        <v/>
      </c>
    </row>
    <row r="104">
      <c r="A104" s="16" t="n"/>
      <c r="B104" s="16" t="n"/>
      <c r="C104" s="17" t="n"/>
      <c r="D104" s="16" t="n"/>
      <c r="E104" s="32" t="n"/>
      <c r="F104" s="16" t="n"/>
      <c r="G104" s="15" t="n"/>
      <c r="H104" s="15" t="n"/>
      <c r="I104" s="12">
        <f>IF(OR(G104="",C104=""),"",IF(OR(R104="vor 2025 erreicht",AND(ISNUMBER(R104),R104&lt;DATE(2026,1,1))),"Reglement prüfen",IF(OR(F104="J",YEAR(C104)&gt;2008),"nein",IF(G104&gt;ES26,"ja","nein"))))</f>
        <v/>
      </c>
      <c r="J104" s="12">
        <f>IF(OR(H104="",C104=""),"",IF(OR(R104="vor 2025 erreicht",AND(ISNUMBER(R104),R104&lt;DATE(2027,1,1))),"Reglement prüfen",IF(OR(F104="J",YEAR(C104)&gt;2009),"nein",IF(H104&gt;ESReg,"ja","nein"))))</f>
        <v/>
      </c>
      <c r="K104" s="12">
        <f>IF(OR(I104="",J104=""),"",IF(J104="Reglement prüfen","Referenzalter: Reglement prüfen",IF(AND(I104="ja",J104="nein"),"fällt weg: informieren",IF(AND(I104&lt;&gt;"ja",J104="ja"),"neu versichern","unverändert"))))</f>
        <v/>
      </c>
      <c r="L104" s="14">
        <f>IF(I104="","",IF(I104="ja",MAX(MinK26,MIN(G104,OGB26)-KA26),0))</f>
        <v/>
      </c>
      <c r="M104" s="14">
        <f>IF(J104="","",IF(J104="ja",MAX(MinK27,MIN(H104,OGB27)-KA27),0))</f>
        <v/>
      </c>
      <c r="N104" s="14">
        <f>IF(J104&lt;&gt;"ja","",IF(KAVariante="BVG-Minimum",KA27,IF(KAVariante="proportional zum Beschäftigungsgrad",ROUND(KA27*IF(E104="",1,E104),0),IF(KAVariante="kein Koordinationsabzug",0,IF(KAFest="",KA27,KAFest)))))</f>
        <v/>
      </c>
      <c r="O104" s="33">
        <f>IF(J104="","",IF(J104&lt;&gt;"ja",0,MAX(MinK27,MIN(H104,OGB27)-N104)))</f>
        <v/>
      </c>
      <c r="P104" s="15" t="n"/>
      <c r="Q104" s="12">
        <f>IF(A104="","",IF(P104="",IF(J104="ja","offen: Wert eintragen",""),IF(ABS(P104-O104)&lt;=Toleranz,"ok","prüfen: Abweichung")))</f>
        <v/>
      </c>
      <c r="R104" s="28">
        <f>IF(OR(C104="",D104=""),"",IF(AND(D104="F",YEAR(C104)&lt;=1960),"vor 2025 erreicht",EDATE(C104,IF(D104="M",RAM,IF(YEAR(C104)&gt;=1964,RA64,IF(YEAR(C104)=1963,RA63,IF(YEAR(C104)=1962,RA62,RA61)))))))</f>
        <v/>
      </c>
      <c r="S104" s="12">
        <f>IF(C104="","",IF(YEAR(C104)=2009,"AHV-beitragspflichtig ab 01.01.2027",IF(YEAR(C104)&gt;=2010,"noch nicht AHV-beitragspflichtig (ab 1.1. nach dem 17. Geburtstag)",IF(AND(ISNUMBER(R104),YEAR(R104)=2027),"Referenzalter 2027: Freibetrag ab Folgemonat, ALV endet Ende Monat",IF(OR(R104="vor 2025 erreicht",AND(ISNUMBER(R104),R104&lt;DATE(2027,1,1))),IF(T104="","im Referenzalter: Verzicht Freibetrag 2027 klären","im Referenzalter: Freibetrag "&amp;IF(T104="J","nicht anwenden","anwenden")),"")))))</f>
        <v/>
      </c>
      <c r="T104" s="16" t="n"/>
      <c r="U104" s="12">
        <f>IF(H104="","",IF(H104&gt;ALVMax27,"über Höchstbetrag: ALV und UVG plafoniert",""))</f>
        <v/>
      </c>
      <c r="V104" s="25">
        <f>IF(A104="","",IF(OR(LEFT(K104,5)="fällt",LEFT(K104,3)="neu",LEFT(K104,5)="Refer",LEFT(Q104,6)="prüfen",LEFT(Q104,5)="offen",LEFT(S104,3)="AHV",LEFT(S104,14)="Referenzalter ",ISNUMBER(SEARCH("klären",S104))),"prüfen","ok"))</f>
        <v/>
      </c>
    </row>
    <row r="105">
      <c r="A105" s="16" t="n"/>
      <c r="B105" s="16" t="n"/>
      <c r="C105" s="17" t="n"/>
      <c r="D105" s="16" t="n"/>
      <c r="E105" s="32" t="n"/>
      <c r="F105" s="16" t="n"/>
      <c r="G105" s="15" t="n"/>
      <c r="H105" s="15" t="n"/>
      <c r="I105" s="12">
        <f>IF(OR(G105="",C105=""),"",IF(OR(R105="vor 2025 erreicht",AND(ISNUMBER(R105),R105&lt;DATE(2026,1,1))),"Reglement prüfen",IF(OR(F105="J",YEAR(C105)&gt;2008),"nein",IF(G105&gt;ES26,"ja","nein"))))</f>
        <v/>
      </c>
      <c r="J105" s="12">
        <f>IF(OR(H105="",C105=""),"",IF(OR(R105="vor 2025 erreicht",AND(ISNUMBER(R105),R105&lt;DATE(2027,1,1))),"Reglement prüfen",IF(OR(F105="J",YEAR(C105)&gt;2009),"nein",IF(H105&gt;ESReg,"ja","nein"))))</f>
        <v/>
      </c>
      <c r="K105" s="12">
        <f>IF(OR(I105="",J105=""),"",IF(J105="Reglement prüfen","Referenzalter: Reglement prüfen",IF(AND(I105="ja",J105="nein"),"fällt weg: informieren",IF(AND(I105&lt;&gt;"ja",J105="ja"),"neu versichern","unverändert"))))</f>
        <v/>
      </c>
      <c r="L105" s="14">
        <f>IF(I105="","",IF(I105="ja",MAX(MinK26,MIN(G105,OGB26)-KA26),0))</f>
        <v/>
      </c>
      <c r="M105" s="14">
        <f>IF(J105="","",IF(J105="ja",MAX(MinK27,MIN(H105,OGB27)-KA27),0))</f>
        <v/>
      </c>
      <c r="N105" s="14">
        <f>IF(J105&lt;&gt;"ja","",IF(KAVariante="BVG-Minimum",KA27,IF(KAVariante="proportional zum Beschäftigungsgrad",ROUND(KA27*IF(E105="",1,E105),0),IF(KAVariante="kein Koordinationsabzug",0,IF(KAFest="",KA27,KAFest)))))</f>
        <v/>
      </c>
      <c r="O105" s="33">
        <f>IF(J105="","",IF(J105&lt;&gt;"ja",0,MAX(MinK27,MIN(H105,OGB27)-N105)))</f>
        <v/>
      </c>
      <c r="P105" s="15" t="n"/>
      <c r="Q105" s="12">
        <f>IF(A105="","",IF(P105="",IF(J105="ja","offen: Wert eintragen",""),IF(ABS(P105-O105)&lt;=Toleranz,"ok","prüfen: Abweichung")))</f>
        <v/>
      </c>
      <c r="R105" s="28">
        <f>IF(OR(C105="",D105=""),"",IF(AND(D105="F",YEAR(C105)&lt;=1960),"vor 2025 erreicht",EDATE(C105,IF(D105="M",RAM,IF(YEAR(C105)&gt;=1964,RA64,IF(YEAR(C105)=1963,RA63,IF(YEAR(C105)=1962,RA62,RA61)))))))</f>
        <v/>
      </c>
      <c r="S105" s="12">
        <f>IF(C105="","",IF(YEAR(C105)=2009,"AHV-beitragspflichtig ab 01.01.2027",IF(YEAR(C105)&gt;=2010,"noch nicht AHV-beitragspflichtig (ab 1.1. nach dem 17. Geburtstag)",IF(AND(ISNUMBER(R105),YEAR(R105)=2027),"Referenzalter 2027: Freibetrag ab Folgemonat, ALV endet Ende Monat",IF(OR(R105="vor 2025 erreicht",AND(ISNUMBER(R105),R105&lt;DATE(2027,1,1))),IF(T105="","im Referenzalter: Verzicht Freibetrag 2027 klären","im Referenzalter: Freibetrag "&amp;IF(T105="J","nicht anwenden","anwenden")),"")))))</f>
        <v/>
      </c>
      <c r="T105" s="16" t="n"/>
      <c r="U105" s="12">
        <f>IF(H105="","",IF(H105&gt;ALVMax27,"über Höchstbetrag: ALV und UVG plafoniert",""))</f>
        <v/>
      </c>
      <c r="V105" s="25">
        <f>IF(A105="","",IF(OR(LEFT(K105,5)="fällt",LEFT(K105,3)="neu",LEFT(K105,5)="Refer",LEFT(Q105,6)="prüfen",LEFT(Q105,5)="offen",LEFT(S105,3)="AHV",LEFT(S105,14)="Referenzalter ",ISNUMBER(SEARCH("klären",S105))),"prüfen","ok"))</f>
        <v/>
      </c>
    </row>
    <row r="106">
      <c r="A106" s="16" t="n"/>
      <c r="B106" s="16" t="n"/>
      <c r="C106" s="17" t="n"/>
      <c r="D106" s="16" t="n"/>
      <c r="E106" s="32" t="n"/>
      <c r="F106" s="16" t="n"/>
      <c r="G106" s="15" t="n"/>
      <c r="H106" s="15" t="n"/>
      <c r="I106" s="12">
        <f>IF(OR(G106="",C106=""),"",IF(OR(R106="vor 2025 erreicht",AND(ISNUMBER(R106),R106&lt;DATE(2026,1,1))),"Reglement prüfen",IF(OR(F106="J",YEAR(C106)&gt;2008),"nein",IF(G106&gt;ES26,"ja","nein"))))</f>
        <v/>
      </c>
      <c r="J106" s="12">
        <f>IF(OR(H106="",C106=""),"",IF(OR(R106="vor 2025 erreicht",AND(ISNUMBER(R106),R106&lt;DATE(2027,1,1))),"Reglement prüfen",IF(OR(F106="J",YEAR(C106)&gt;2009),"nein",IF(H106&gt;ESReg,"ja","nein"))))</f>
        <v/>
      </c>
      <c r="K106" s="12">
        <f>IF(OR(I106="",J106=""),"",IF(J106="Reglement prüfen","Referenzalter: Reglement prüfen",IF(AND(I106="ja",J106="nein"),"fällt weg: informieren",IF(AND(I106&lt;&gt;"ja",J106="ja"),"neu versichern","unverändert"))))</f>
        <v/>
      </c>
      <c r="L106" s="14">
        <f>IF(I106="","",IF(I106="ja",MAX(MinK26,MIN(G106,OGB26)-KA26),0))</f>
        <v/>
      </c>
      <c r="M106" s="14">
        <f>IF(J106="","",IF(J106="ja",MAX(MinK27,MIN(H106,OGB27)-KA27),0))</f>
        <v/>
      </c>
      <c r="N106" s="14">
        <f>IF(J106&lt;&gt;"ja","",IF(KAVariante="BVG-Minimum",KA27,IF(KAVariante="proportional zum Beschäftigungsgrad",ROUND(KA27*IF(E106="",1,E106),0),IF(KAVariante="kein Koordinationsabzug",0,IF(KAFest="",KA27,KAFest)))))</f>
        <v/>
      </c>
      <c r="O106" s="33">
        <f>IF(J106="","",IF(J106&lt;&gt;"ja",0,MAX(MinK27,MIN(H106,OGB27)-N106)))</f>
        <v/>
      </c>
      <c r="P106" s="15" t="n"/>
      <c r="Q106" s="12">
        <f>IF(A106="","",IF(P106="",IF(J106="ja","offen: Wert eintragen",""),IF(ABS(P106-O106)&lt;=Toleranz,"ok","prüfen: Abweichung")))</f>
        <v/>
      </c>
      <c r="R106" s="28">
        <f>IF(OR(C106="",D106=""),"",IF(AND(D106="F",YEAR(C106)&lt;=1960),"vor 2025 erreicht",EDATE(C106,IF(D106="M",RAM,IF(YEAR(C106)&gt;=1964,RA64,IF(YEAR(C106)=1963,RA63,IF(YEAR(C106)=1962,RA62,RA61)))))))</f>
        <v/>
      </c>
      <c r="S106" s="12">
        <f>IF(C106="","",IF(YEAR(C106)=2009,"AHV-beitragspflichtig ab 01.01.2027",IF(YEAR(C106)&gt;=2010,"noch nicht AHV-beitragspflichtig (ab 1.1. nach dem 17. Geburtstag)",IF(AND(ISNUMBER(R106),YEAR(R106)=2027),"Referenzalter 2027: Freibetrag ab Folgemonat, ALV endet Ende Monat",IF(OR(R106="vor 2025 erreicht",AND(ISNUMBER(R106),R106&lt;DATE(2027,1,1))),IF(T106="","im Referenzalter: Verzicht Freibetrag 2027 klären","im Referenzalter: Freibetrag "&amp;IF(T106="J","nicht anwenden","anwenden")),"")))))</f>
        <v/>
      </c>
      <c r="T106" s="16" t="n"/>
      <c r="U106" s="12">
        <f>IF(H106="","",IF(H106&gt;ALVMax27,"über Höchstbetrag: ALV und UVG plafoniert",""))</f>
        <v/>
      </c>
      <c r="V106" s="25">
        <f>IF(A106="","",IF(OR(LEFT(K106,5)="fällt",LEFT(K106,3)="neu",LEFT(K106,5)="Refer",LEFT(Q106,6)="prüfen",LEFT(Q106,5)="offen",LEFT(S106,3)="AHV",LEFT(S106,14)="Referenzalter ",ISNUMBER(SEARCH("klären",S106))),"prüfen","ok"))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V7:V106">
    <cfRule type="expression" priority="1" dxfId="0">
      <formula>V7="prüfen"</formula>
    </cfRule>
  </conditionalFormatting>
  <conditionalFormatting sqref="K7:K106">
    <cfRule type="expression" priority="2" dxfId="0">
      <formula>OR(LEFT(K7,5)="fällt",LEFT(K7,3)="neu")</formula>
    </cfRule>
  </conditionalFormatting>
  <conditionalFormatting sqref="Q7:Q106">
    <cfRule type="expression" priority="3" dxfId="0">
      <formula>LEFT(Q7,6)="prüfen"</formula>
    </cfRule>
  </conditionalFormatting>
  <dataValidations count="6">
    <dataValidation sqref="D7:D106" showDropDown="0" showInputMessage="1" showErrorMessage="1" allowBlank="1" errorTitle="Ungültige Eingabe" error="Bitte einen Wert aus der Liste wählen." promptTitle="Hinweis" prompt="F oder M; für das Referenzalter nach AHV 21." type="list">
      <formula1>=L_Geschl</formula1>
    </dataValidation>
    <dataValidation sqref="F7:F106" showDropDown="0" showInputMessage="1" showErrorMessage="1" allowBlank="1" errorTitle="Ungültige Eingabe" error="Bitte einen Wert aus der Liste wählen." promptTitle="Hinweis" prompt="Befristeter Vertrag von höchstens drei Monaten (Merkblatt 6.06)." type="list">
      <formula1>=L_JN</formula1>
    </dataValidation>
    <dataValidation sqref="T7:T106" showDropDown="0" showInputMessage="1" showErrorMessage="1" allowBlank="1" errorTitle="Ungültige Eingabe" error="Bitte einen Wert aus der Liste wählen." promptTitle="Hinweis" prompt="Nur für Personen im Referenzalter. Verzicht spätestens mit dem ersten Lohn des Jahres (Merkblatt 2.01)." type="list">
      <formula1>=L_JNR</formula1>
    </dataValidation>
    <dataValidation sqref="E7:E106" showDropDown="0" showInputMessage="1" showErrorMessage="1" allowBlank="1" errorTitle="Ungültige Eingabe" error="Wert zwischen 0 % und 100 %." promptTitle="Hinweis" prompt="Pensum in Prozent, z. B. 80 %." type="decimal" operator="between">
      <formula1>0</formula1>
      <formula2>1</formula2>
    </dataValidation>
    <dataValidation sqref="G7:G106" showDropDown="0" showInputMessage="0" showErrorMessage="1" allowBlank="1" errorTitle="Ungültige Eingabe" error="Betrag ab 0." type="decimal" operator="greaterThanOrEqual">
      <formula1>0</formula1>
    </dataValidation>
    <dataValidation sqref="H7:H106" showDropDown="0" showInputMessage="0" showErrorMessage="1" allowBlank="1" errorTitle="Ungültige Eingabe" error="Betrag ab 0." type="decimal" operator="greaterThanOrEqual">
      <formula1>0</formula1>
    </dataValidation>
  </dataValidations>
  <pageMargins left="0.75" right="0.75" top="1" bottom="1" header="0.5" footer="0.5"/>
  <pageSetup orientation="landscape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P5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1" customWidth="1" min="3" max="3"/>
    <col width="10" customWidth="1" min="4" max="4"/>
    <col width="13" customWidth="1" min="5" max="5"/>
    <col width="13" customWidth="1" min="6" max="6"/>
    <col width="11" customWidth="1" min="7" max="7"/>
    <col width="12" customWidth="1" min="8" max="8"/>
    <col width="12" customWidth="1" min="9" max="9"/>
    <col width="11" customWidth="1" min="10" max="10"/>
    <col width="13" customWidth="1" min="11" max="11"/>
    <col width="15" customWidth="1" min="12" max="12"/>
    <col width="11" customWidth="1" min="13" max="13"/>
    <col width="11" customWidth="1" min="14" max="14"/>
    <col width="30" customWidth="1" min="15" max="15"/>
    <col width="30" customWidth="1" min="16" max="16"/>
  </cols>
  <sheetData>
    <row r="1" ht="24" customHeight="1">
      <c r="A1" s="1" t="inlineStr">
        <is>
          <t>Testlohnlauf Januar 2027</t>
        </is>
      </c>
    </row>
    <row r="2">
      <c r="A2" s="2" t="inlineStr">
        <is>
          <t>Simulation vor der Freigabe. Sollwerte vereinfacht in Monatsbetrachtung; Kumulierungen über das Jahr klärt der Softwareanbieter.</t>
        </is>
      </c>
    </row>
    <row r="3">
      <c r="A3" s="6" t="inlineStr">
        <is>
          <t>Stichproben</t>
        </is>
      </c>
      <c r="C3" s="6" t="inlineStr">
        <is>
          <t>ok</t>
        </is>
      </c>
      <c r="E3" s="6" t="inlineStr">
        <is>
          <t>prüfen</t>
        </is>
      </c>
    </row>
    <row r="4">
      <c r="A4" s="31">
        <f>COUNTA(A7:A56)</f>
        <v/>
      </c>
      <c r="C4" s="31">
        <f>COUNTIF(N7:N56,"ok")</f>
        <v/>
      </c>
      <c r="E4" s="31">
        <f>COUNTIF(N7:N56,"prüfen")</f>
        <v/>
      </c>
    </row>
    <row r="6" ht="44" customHeight="1">
      <c r="A6" s="11" t="inlineStr">
        <is>
          <t>Pers.-Nr.</t>
        </is>
      </c>
      <c r="B6" s="11" t="inlineStr">
        <is>
          <t>Bruttolohn Januar 2027 (AHV-pflichtig)</t>
        </is>
      </c>
      <c r="C6" s="11" t="inlineStr">
        <is>
          <t>Freibetrag anwenden (J/N)</t>
        </is>
      </c>
      <c r="D6" s="11" t="inlineStr">
        <is>
          <t>ALV-pflichtig (J/N)</t>
        </is>
      </c>
      <c r="E6" s="11" t="inlineStr">
        <is>
          <t>AHV/IV/EO AN laut Software</t>
        </is>
      </c>
      <c r="F6" s="11" t="inlineStr">
        <is>
          <t>AHV/IV/EO AN Soll</t>
        </is>
      </c>
      <c r="G6" s="11" t="inlineStr">
        <is>
          <t>Differenz</t>
        </is>
      </c>
      <c r="H6" s="11" t="inlineStr">
        <is>
          <t>ALV AN laut Software</t>
        </is>
      </c>
      <c r="I6" s="11" t="inlineStr">
        <is>
          <t>ALV AN Soll</t>
        </is>
      </c>
      <c r="J6" s="11" t="inlineStr">
        <is>
          <t>Differenz</t>
        </is>
      </c>
      <c r="K6" s="11" t="inlineStr">
        <is>
          <t>Koord. Lohn laut Software</t>
        </is>
      </c>
      <c r="L6" s="11" t="inlineStr">
        <is>
          <t>Koord. Lohn Vorschlag (Blatt Mitarbeitende)</t>
        </is>
      </c>
      <c r="M6" s="11" t="inlineStr">
        <is>
          <t>Differenz</t>
        </is>
      </c>
      <c r="N6" s="11" t="inlineStr">
        <is>
          <t>Ergebnis</t>
        </is>
      </c>
      <c r="O6" s="11" t="inlineStr">
        <is>
          <t>Ursache</t>
        </is>
      </c>
      <c r="P6" s="11" t="inlineStr">
        <is>
          <t>Massnahme</t>
        </is>
      </c>
    </row>
    <row r="7">
      <c r="A7" s="16" t="inlineStr">
        <is>
          <t>P-002</t>
        </is>
      </c>
      <c r="B7" s="24" t="n">
        <v>5000</v>
      </c>
      <c r="C7" s="16" t="inlineStr">
        <is>
          <t>N</t>
        </is>
      </c>
      <c r="D7" s="16" t="inlineStr">
        <is>
          <t>J</t>
        </is>
      </c>
      <c r="E7" s="24" t="n">
        <v>265</v>
      </c>
      <c r="F7" s="34">
        <f>IF(B7="","",ROUND(MAX(0,B7-IF(C7="J",FreiMt27,0))*AHVSatz27/2,2))</f>
        <v/>
      </c>
      <c r="G7" s="34">
        <f>IF(OR(E7="",F7=""),"",E7-F7)</f>
        <v/>
      </c>
      <c r="H7" s="24" t="n">
        <v>55</v>
      </c>
      <c r="I7" s="34">
        <f>IF(B7="","",IF(D7="N",0,ROUND(MIN(B7,ALVMax27/12)*ALVSatz27/2,2)))</f>
        <v/>
      </c>
      <c r="J7" s="34">
        <f>IF(OR(H7="",I7=""),"",H7-I7)</f>
        <v/>
      </c>
      <c r="K7" s="15" t="n">
        <v>33120</v>
      </c>
      <c r="L7" s="14">
        <f>IF(A7="","",IFERROR(INDEX(Mitarbeitende!$O$7:$O$106,MATCH(A7,Mitarbeitende!$A$7:$A$106,0)),"Pers.-Nr. fehlt"))</f>
        <v/>
      </c>
      <c r="M7" s="14">
        <f>IF(OR(K7="",NOT(ISNUMBER(L7))),"",K7-L7)</f>
        <v/>
      </c>
      <c r="N7" s="25">
        <f>IF(A7="","",IF(OR(AND(G7&lt;&gt;"",ABS(N(G7))&gt;Toleranz),AND(J7&lt;&gt;"",ABS(N(J7))&gt;Toleranz),AND(M7&lt;&gt;"",ABS(N(M7))&gt;Toleranz)),"prüfen","ok"))</f>
        <v/>
      </c>
      <c r="O7" s="16" t="n"/>
      <c r="P7" s="16" t="n"/>
    </row>
    <row r="8">
      <c r="A8" s="16" t="inlineStr">
        <is>
          <t>P-004</t>
        </is>
      </c>
      <c r="B8" s="24" t="n">
        <v>2041.65</v>
      </c>
      <c r="C8" s="16" t="inlineStr">
        <is>
          <t>N</t>
        </is>
      </c>
      <c r="D8" s="16" t="inlineStr">
        <is>
          <t>J</t>
        </is>
      </c>
      <c r="E8" s="24" t="n">
        <v>108.21</v>
      </c>
      <c r="F8" s="34">
        <f>IF(B8="","",ROUND(MAX(0,B8-IF(C8="J",FreiMt27,0))*AHVSatz27/2,2))</f>
        <v/>
      </c>
      <c r="G8" s="34">
        <f>IF(OR(E8="",F8=""),"",E8-F8)</f>
        <v/>
      </c>
      <c r="H8" s="24" t="n">
        <v>22.46</v>
      </c>
      <c r="I8" s="34">
        <f>IF(B8="","",IF(D8="N",0,ROUND(MIN(B8,ALVMax27/12)*ALVSatz27/2,2)))</f>
        <v/>
      </c>
      <c r="J8" s="34">
        <f>IF(OR(H8="",I8=""),"",H8-I8)</f>
        <v/>
      </c>
      <c r="K8" s="15" t="n">
        <v>3840</v>
      </c>
      <c r="L8" s="14">
        <f>IF(A8="","",IFERROR(INDEX(Mitarbeitende!$O$7:$O$106,MATCH(A8,Mitarbeitende!$A$7:$A$106,0)),"Pers.-Nr. fehlt"))</f>
        <v/>
      </c>
      <c r="M8" s="14">
        <f>IF(OR(K8="",NOT(ISNUMBER(L8))),"",K8-L8)</f>
        <v/>
      </c>
      <c r="N8" s="25">
        <f>IF(A8="","",IF(OR(AND(G8&lt;&gt;"",ABS(N(G8))&gt;Toleranz),AND(J8&lt;&gt;"",ABS(N(J8))&gt;Toleranz),AND(M8&lt;&gt;"",ABS(N(M8))&gt;Toleranz)),"prüfen","ok"))</f>
        <v/>
      </c>
      <c r="O8" s="16" t="inlineStr">
        <is>
          <t>Software rechnet mit BVG-Koordinationsabzug statt Reglement (proportional)</t>
        </is>
      </c>
      <c r="P8" s="16" t="inlineStr">
        <is>
          <t>Parameter Plan anpassen, koordinierten Lohn bei der Pensionskasse bestätigen lassen</t>
        </is>
      </c>
    </row>
    <row r="9">
      <c r="A9" s="16" t="inlineStr">
        <is>
          <t>P-006</t>
        </is>
      </c>
      <c r="B9" s="24" t="n">
        <v>2500</v>
      </c>
      <c r="C9" s="16" t="inlineStr">
        <is>
          <t>J</t>
        </is>
      </c>
      <c r="D9" s="16" t="inlineStr">
        <is>
          <t>N</t>
        </is>
      </c>
      <c r="E9" s="24" t="n">
        <v>132.5</v>
      </c>
      <c r="F9" s="34">
        <f>IF(B9="","",ROUND(MAX(0,B9-IF(C9="J",FreiMt27,0))*AHVSatz27/2,2))</f>
        <v/>
      </c>
      <c r="G9" s="34">
        <f>IF(OR(E9="",F9=""),"",E9-F9)</f>
        <v/>
      </c>
      <c r="H9" s="24" t="n">
        <v>0</v>
      </c>
      <c r="I9" s="34">
        <f>IF(B9="","",IF(D9="N",0,ROUND(MIN(B9,ALVMax27/12)*ALVSatz27/2,2)))</f>
        <v/>
      </c>
      <c r="J9" s="34">
        <f>IF(OR(H9="",I9=""),"",H9-I9)</f>
        <v/>
      </c>
      <c r="K9" s="15" t="n"/>
      <c r="L9" s="14">
        <f>IF(A9="","",IFERROR(INDEX(Mitarbeitende!$O$7:$O$106,MATCH(A9,Mitarbeitende!$A$7:$A$106,0)),"Pers.-Nr. fehlt"))</f>
        <v/>
      </c>
      <c r="M9" s="14">
        <f>IF(OR(K9="",NOT(ISNUMBER(L9))),"",K9-L9)</f>
        <v/>
      </c>
      <c r="N9" s="25">
        <f>IF(A9="","",IF(OR(AND(G9&lt;&gt;"",ABS(N(G9))&gt;Toleranz),AND(J9&lt;&gt;"",ABS(N(J9))&gt;Toleranz),AND(M9&lt;&gt;"",ABS(N(M9))&gt;Toleranz)),"prüfen","ok"))</f>
        <v/>
      </c>
      <c r="O9" s="16" t="inlineStr">
        <is>
          <t>Kennzeichen Freibetrag fehlt in den Stammdaten</t>
        </is>
      </c>
      <c r="P9" s="16" t="inlineStr">
        <is>
          <t>Kennzeichen setzen, Testlauf wiederholen</t>
        </is>
      </c>
    </row>
    <row r="10">
      <c r="A10" s="16" t="inlineStr">
        <is>
          <t>P-008</t>
        </is>
      </c>
      <c r="B10" s="24" t="n">
        <v>13333.35</v>
      </c>
      <c r="C10" s="16" t="inlineStr">
        <is>
          <t>N</t>
        </is>
      </c>
      <c r="D10" s="16" t="inlineStr">
        <is>
          <t>J</t>
        </is>
      </c>
      <c r="E10" s="24" t="n">
        <v>706.67</v>
      </c>
      <c r="F10" s="34">
        <f>IF(B10="","",ROUND(MAX(0,B10-IF(C10="J",FreiMt27,0))*AHVSatz27/2,2))</f>
        <v/>
      </c>
      <c r="G10" s="34">
        <f>IF(OR(E10="",F10=""),"",E10-F10)</f>
        <v/>
      </c>
      <c r="H10" s="24" t="n">
        <v>135.85</v>
      </c>
      <c r="I10" s="34">
        <f>IF(B10="","",IF(D10="N",0,ROUND(MIN(B10,ALVMax27/12)*ALVSatz27/2,2)))</f>
        <v/>
      </c>
      <c r="J10" s="34">
        <f>IF(OR(H10="",I10=""),"",H10-I10)</f>
        <v/>
      </c>
      <c r="K10" s="15" t="n">
        <v>65280</v>
      </c>
      <c r="L10" s="14">
        <f>IF(A10="","",IFERROR(INDEX(Mitarbeitende!$O$7:$O$106,MATCH(A10,Mitarbeitende!$A$7:$A$106,0)),"Pers.-Nr. fehlt"))</f>
        <v/>
      </c>
      <c r="M10" s="14">
        <f>IF(OR(K10="",NOT(ISNUMBER(L10))),"",K10-L10)</f>
        <v/>
      </c>
      <c r="N10" s="25">
        <f>IF(A10="","",IF(OR(AND(G10&lt;&gt;"",ABS(N(G10))&gt;Toleranz),AND(J10&lt;&gt;"",ABS(N(J10))&gt;Toleranz),AND(M10&lt;&gt;"",ABS(N(M10))&gt;Toleranz)),"prüfen","ok"))</f>
        <v/>
      </c>
      <c r="O10" s="16" t="n"/>
      <c r="P10" s="16" t="n"/>
    </row>
    <row r="11">
      <c r="A11" s="16" t="n"/>
      <c r="B11" s="24" t="n"/>
      <c r="C11" s="16" t="n"/>
      <c r="D11" s="16" t="n"/>
      <c r="E11" s="24" t="n"/>
      <c r="F11" s="34">
        <f>IF(B11="","",ROUND(MAX(0,B11-IF(C11="J",FreiMt27,0))*AHVSatz27/2,2))</f>
        <v/>
      </c>
      <c r="G11" s="34">
        <f>IF(OR(E11="",F11=""),"",E11-F11)</f>
        <v/>
      </c>
      <c r="H11" s="24" t="n"/>
      <c r="I11" s="34">
        <f>IF(B11="","",IF(D11="N",0,ROUND(MIN(B11,ALVMax27/12)*ALVSatz27/2,2)))</f>
        <v/>
      </c>
      <c r="J11" s="34">
        <f>IF(OR(H11="",I11=""),"",H11-I11)</f>
        <v/>
      </c>
      <c r="K11" s="15" t="n"/>
      <c r="L11" s="14">
        <f>IF(A11="","",IFERROR(INDEX(Mitarbeitende!$O$7:$O$106,MATCH(A11,Mitarbeitende!$A$7:$A$106,0)),"Pers.-Nr. fehlt"))</f>
        <v/>
      </c>
      <c r="M11" s="14">
        <f>IF(OR(K11="",NOT(ISNUMBER(L11))),"",K11-L11)</f>
        <v/>
      </c>
      <c r="N11" s="25">
        <f>IF(A11="","",IF(OR(AND(G11&lt;&gt;"",ABS(N(G11))&gt;Toleranz),AND(J11&lt;&gt;"",ABS(N(J11))&gt;Toleranz),AND(M11&lt;&gt;"",ABS(N(M11))&gt;Toleranz)),"prüfen","ok"))</f>
        <v/>
      </c>
      <c r="O11" s="16" t="n"/>
      <c r="P11" s="16" t="n"/>
    </row>
    <row r="12">
      <c r="A12" s="16" t="n"/>
      <c r="B12" s="24" t="n"/>
      <c r="C12" s="16" t="n"/>
      <c r="D12" s="16" t="n"/>
      <c r="E12" s="24" t="n"/>
      <c r="F12" s="34">
        <f>IF(B12="","",ROUND(MAX(0,B12-IF(C12="J",FreiMt27,0))*AHVSatz27/2,2))</f>
        <v/>
      </c>
      <c r="G12" s="34">
        <f>IF(OR(E12="",F12=""),"",E12-F12)</f>
        <v/>
      </c>
      <c r="H12" s="24" t="n"/>
      <c r="I12" s="34">
        <f>IF(B12="","",IF(D12="N",0,ROUND(MIN(B12,ALVMax27/12)*ALVSatz27/2,2)))</f>
        <v/>
      </c>
      <c r="J12" s="34">
        <f>IF(OR(H12="",I12=""),"",H12-I12)</f>
        <v/>
      </c>
      <c r="K12" s="15" t="n"/>
      <c r="L12" s="14">
        <f>IF(A12="","",IFERROR(INDEX(Mitarbeitende!$O$7:$O$106,MATCH(A12,Mitarbeitende!$A$7:$A$106,0)),"Pers.-Nr. fehlt"))</f>
        <v/>
      </c>
      <c r="M12" s="14">
        <f>IF(OR(K12="",NOT(ISNUMBER(L12))),"",K12-L12)</f>
        <v/>
      </c>
      <c r="N12" s="25">
        <f>IF(A12="","",IF(OR(AND(G12&lt;&gt;"",ABS(N(G12))&gt;Toleranz),AND(J12&lt;&gt;"",ABS(N(J12))&gt;Toleranz),AND(M12&lt;&gt;"",ABS(N(M12))&gt;Toleranz)),"prüfen","ok"))</f>
        <v/>
      </c>
      <c r="O12" s="16" t="n"/>
      <c r="P12" s="16" t="n"/>
    </row>
    <row r="13">
      <c r="A13" s="16" t="n"/>
      <c r="B13" s="24" t="n"/>
      <c r="C13" s="16" t="n"/>
      <c r="D13" s="16" t="n"/>
      <c r="E13" s="24" t="n"/>
      <c r="F13" s="34">
        <f>IF(B13="","",ROUND(MAX(0,B13-IF(C13="J",FreiMt27,0))*AHVSatz27/2,2))</f>
        <v/>
      </c>
      <c r="G13" s="34">
        <f>IF(OR(E13="",F13=""),"",E13-F13)</f>
        <v/>
      </c>
      <c r="H13" s="24" t="n"/>
      <c r="I13" s="34">
        <f>IF(B13="","",IF(D13="N",0,ROUND(MIN(B13,ALVMax27/12)*ALVSatz27/2,2)))</f>
        <v/>
      </c>
      <c r="J13" s="34">
        <f>IF(OR(H13="",I13=""),"",H13-I13)</f>
        <v/>
      </c>
      <c r="K13" s="15" t="n"/>
      <c r="L13" s="14">
        <f>IF(A13="","",IFERROR(INDEX(Mitarbeitende!$O$7:$O$106,MATCH(A13,Mitarbeitende!$A$7:$A$106,0)),"Pers.-Nr. fehlt"))</f>
        <v/>
      </c>
      <c r="M13" s="14">
        <f>IF(OR(K13="",NOT(ISNUMBER(L13))),"",K13-L13)</f>
        <v/>
      </c>
      <c r="N13" s="25">
        <f>IF(A13="","",IF(OR(AND(G13&lt;&gt;"",ABS(N(G13))&gt;Toleranz),AND(J13&lt;&gt;"",ABS(N(J13))&gt;Toleranz),AND(M13&lt;&gt;"",ABS(N(M13))&gt;Toleranz)),"prüfen","ok"))</f>
        <v/>
      </c>
      <c r="O13" s="16" t="n"/>
      <c r="P13" s="16" t="n"/>
    </row>
    <row r="14">
      <c r="A14" s="16" t="n"/>
      <c r="B14" s="24" t="n"/>
      <c r="C14" s="16" t="n"/>
      <c r="D14" s="16" t="n"/>
      <c r="E14" s="24" t="n"/>
      <c r="F14" s="34">
        <f>IF(B14="","",ROUND(MAX(0,B14-IF(C14="J",FreiMt27,0))*AHVSatz27/2,2))</f>
        <v/>
      </c>
      <c r="G14" s="34">
        <f>IF(OR(E14="",F14=""),"",E14-F14)</f>
        <v/>
      </c>
      <c r="H14" s="24" t="n"/>
      <c r="I14" s="34">
        <f>IF(B14="","",IF(D14="N",0,ROUND(MIN(B14,ALVMax27/12)*ALVSatz27/2,2)))</f>
        <v/>
      </c>
      <c r="J14" s="34">
        <f>IF(OR(H14="",I14=""),"",H14-I14)</f>
        <v/>
      </c>
      <c r="K14" s="15" t="n"/>
      <c r="L14" s="14">
        <f>IF(A14="","",IFERROR(INDEX(Mitarbeitende!$O$7:$O$106,MATCH(A14,Mitarbeitende!$A$7:$A$106,0)),"Pers.-Nr. fehlt"))</f>
        <v/>
      </c>
      <c r="M14" s="14">
        <f>IF(OR(K14="",NOT(ISNUMBER(L14))),"",K14-L14)</f>
        <v/>
      </c>
      <c r="N14" s="25">
        <f>IF(A14="","",IF(OR(AND(G14&lt;&gt;"",ABS(N(G14))&gt;Toleranz),AND(J14&lt;&gt;"",ABS(N(J14))&gt;Toleranz),AND(M14&lt;&gt;"",ABS(N(M14))&gt;Toleranz)),"prüfen","ok"))</f>
        <v/>
      </c>
      <c r="O14" s="16" t="n"/>
      <c r="P14" s="16" t="n"/>
    </row>
    <row r="15">
      <c r="A15" s="16" t="n"/>
      <c r="B15" s="24" t="n"/>
      <c r="C15" s="16" t="n"/>
      <c r="D15" s="16" t="n"/>
      <c r="E15" s="24" t="n"/>
      <c r="F15" s="34">
        <f>IF(B15="","",ROUND(MAX(0,B15-IF(C15="J",FreiMt27,0))*AHVSatz27/2,2))</f>
        <v/>
      </c>
      <c r="G15" s="34">
        <f>IF(OR(E15="",F15=""),"",E15-F15)</f>
        <v/>
      </c>
      <c r="H15" s="24" t="n"/>
      <c r="I15" s="34">
        <f>IF(B15="","",IF(D15="N",0,ROUND(MIN(B15,ALVMax27/12)*ALVSatz27/2,2)))</f>
        <v/>
      </c>
      <c r="J15" s="34">
        <f>IF(OR(H15="",I15=""),"",H15-I15)</f>
        <v/>
      </c>
      <c r="K15" s="15" t="n"/>
      <c r="L15" s="14">
        <f>IF(A15="","",IFERROR(INDEX(Mitarbeitende!$O$7:$O$106,MATCH(A15,Mitarbeitende!$A$7:$A$106,0)),"Pers.-Nr. fehlt"))</f>
        <v/>
      </c>
      <c r="M15" s="14">
        <f>IF(OR(K15="",NOT(ISNUMBER(L15))),"",K15-L15)</f>
        <v/>
      </c>
      <c r="N15" s="25">
        <f>IF(A15="","",IF(OR(AND(G15&lt;&gt;"",ABS(N(G15))&gt;Toleranz),AND(J15&lt;&gt;"",ABS(N(J15))&gt;Toleranz),AND(M15&lt;&gt;"",ABS(N(M15))&gt;Toleranz)),"prüfen","ok"))</f>
        <v/>
      </c>
      <c r="O15" s="16" t="n"/>
      <c r="P15" s="16" t="n"/>
    </row>
    <row r="16">
      <c r="A16" s="16" t="n"/>
      <c r="B16" s="24" t="n"/>
      <c r="C16" s="16" t="n"/>
      <c r="D16" s="16" t="n"/>
      <c r="E16" s="24" t="n"/>
      <c r="F16" s="34">
        <f>IF(B16="","",ROUND(MAX(0,B16-IF(C16="J",FreiMt27,0))*AHVSatz27/2,2))</f>
        <v/>
      </c>
      <c r="G16" s="34">
        <f>IF(OR(E16="",F16=""),"",E16-F16)</f>
        <v/>
      </c>
      <c r="H16" s="24" t="n"/>
      <c r="I16" s="34">
        <f>IF(B16="","",IF(D16="N",0,ROUND(MIN(B16,ALVMax27/12)*ALVSatz27/2,2)))</f>
        <v/>
      </c>
      <c r="J16" s="34">
        <f>IF(OR(H16="",I16=""),"",H16-I16)</f>
        <v/>
      </c>
      <c r="K16" s="15" t="n"/>
      <c r="L16" s="14">
        <f>IF(A16="","",IFERROR(INDEX(Mitarbeitende!$O$7:$O$106,MATCH(A16,Mitarbeitende!$A$7:$A$106,0)),"Pers.-Nr. fehlt"))</f>
        <v/>
      </c>
      <c r="M16" s="14">
        <f>IF(OR(K16="",NOT(ISNUMBER(L16))),"",K16-L16)</f>
        <v/>
      </c>
      <c r="N16" s="25">
        <f>IF(A16="","",IF(OR(AND(G16&lt;&gt;"",ABS(N(G16))&gt;Toleranz),AND(J16&lt;&gt;"",ABS(N(J16))&gt;Toleranz),AND(M16&lt;&gt;"",ABS(N(M16))&gt;Toleranz)),"prüfen","ok"))</f>
        <v/>
      </c>
      <c r="O16" s="16" t="n"/>
      <c r="P16" s="16" t="n"/>
    </row>
    <row r="17">
      <c r="A17" s="16" t="n"/>
      <c r="B17" s="24" t="n"/>
      <c r="C17" s="16" t="n"/>
      <c r="D17" s="16" t="n"/>
      <c r="E17" s="24" t="n"/>
      <c r="F17" s="34">
        <f>IF(B17="","",ROUND(MAX(0,B17-IF(C17="J",FreiMt27,0))*AHVSatz27/2,2))</f>
        <v/>
      </c>
      <c r="G17" s="34">
        <f>IF(OR(E17="",F17=""),"",E17-F17)</f>
        <v/>
      </c>
      <c r="H17" s="24" t="n"/>
      <c r="I17" s="34">
        <f>IF(B17="","",IF(D17="N",0,ROUND(MIN(B17,ALVMax27/12)*ALVSatz27/2,2)))</f>
        <v/>
      </c>
      <c r="J17" s="34">
        <f>IF(OR(H17="",I17=""),"",H17-I17)</f>
        <v/>
      </c>
      <c r="K17" s="15" t="n"/>
      <c r="L17" s="14">
        <f>IF(A17="","",IFERROR(INDEX(Mitarbeitende!$O$7:$O$106,MATCH(A17,Mitarbeitende!$A$7:$A$106,0)),"Pers.-Nr. fehlt"))</f>
        <v/>
      </c>
      <c r="M17" s="14">
        <f>IF(OR(K17="",NOT(ISNUMBER(L17))),"",K17-L17)</f>
        <v/>
      </c>
      <c r="N17" s="25">
        <f>IF(A17="","",IF(OR(AND(G17&lt;&gt;"",ABS(N(G17))&gt;Toleranz),AND(J17&lt;&gt;"",ABS(N(J17))&gt;Toleranz),AND(M17&lt;&gt;"",ABS(N(M17))&gt;Toleranz)),"prüfen","ok"))</f>
        <v/>
      </c>
      <c r="O17" s="16" t="n"/>
      <c r="P17" s="16" t="n"/>
    </row>
    <row r="18">
      <c r="A18" s="16" t="n"/>
      <c r="B18" s="24" t="n"/>
      <c r="C18" s="16" t="n"/>
      <c r="D18" s="16" t="n"/>
      <c r="E18" s="24" t="n"/>
      <c r="F18" s="34">
        <f>IF(B18="","",ROUND(MAX(0,B18-IF(C18="J",FreiMt27,0))*AHVSatz27/2,2))</f>
        <v/>
      </c>
      <c r="G18" s="34">
        <f>IF(OR(E18="",F18=""),"",E18-F18)</f>
        <v/>
      </c>
      <c r="H18" s="24" t="n"/>
      <c r="I18" s="34">
        <f>IF(B18="","",IF(D18="N",0,ROUND(MIN(B18,ALVMax27/12)*ALVSatz27/2,2)))</f>
        <v/>
      </c>
      <c r="J18" s="34">
        <f>IF(OR(H18="",I18=""),"",H18-I18)</f>
        <v/>
      </c>
      <c r="K18" s="15" t="n"/>
      <c r="L18" s="14">
        <f>IF(A18="","",IFERROR(INDEX(Mitarbeitende!$O$7:$O$106,MATCH(A18,Mitarbeitende!$A$7:$A$106,0)),"Pers.-Nr. fehlt"))</f>
        <v/>
      </c>
      <c r="M18" s="14">
        <f>IF(OR(K18="",NOT(ISNUMBER(L18))),"",K18-L18)</f>
        <v/>
      </c>
      <c r="N18" s="25">
        <f>IF(A18="","",IF(OR(AND(G18&lt;&gt;"",ABS(N(G18))&gt;Toleranz),AND(J18&lt;&gt;"",ABS(N(J18))&gt;Toleranz),AND(M18&lt;&gt;"",ABS(N(M18))&gt;Toleranz)),"prüfen","ok"))</f>
        <v/>
      </c>
      <c r="O18" s="16" t="n"/>
      <c r="P18" s="16" t="n"/>
    </row>
    <row r="19">
      <c r="A19" s="16" t="n"/>
      <c r="B19" s="24" t="n"/>
      <c r="C19" s="16" t="n"/>
      <c r="D19" s="16" t="n"/>
      <c r="E19" s="24" t="n"/>
      <c r="F19" s="34">
        <f>IF(B19="","",ROUND(MAX(0,B19-IF(C19="J",FreiMt27,0))*AHVSatz27/2,2))</f>
        <v/>
      </c>
      <c r="G19" s="34">
        <f>IF(OR(E19="",F19=""),"",E19-F19)</f>
        <v/>
      </c>
      <c r="H19" s="24" t="n"/>
      <c r="I19" s="34">
        <f>IF(B19="","",IF(D19="N",0,ROUND(MIN(B19,ALVMax27/12)*ALVSatz27/2,2)))</f>
        <v/>
      </c>
      <c r="J19" s="34">
        <f>IF(OR(H19="",I19=""),"",H19-I19)</f>
        <v/>
      </c>
      <c r="K19" s="15" t="n"/>
      <c r="L19" s="14">
        <f>IF(A19="","",IFERROR(INDEX(Mitarbeitende!$O$7:$O$106,MATCH(A19,Mitarbeitende!$A$7:$A$106,0)),"Pers.-Nr. fehlt"))</f>
        <v/>
      </c>
      <c r="M19" s="14">
        <f>IF(OR(K19="",NOT(ISNUMBER(L19))),"",K19-L19)</f>
        <v/>
      </c>
      <c r="N19" s="25">
        <f>IF(A19="","",IF(OR(AND(G19&lt;&gt;"",ABS(N(G19))&gt;Toleranz),AND(J19&lt;&gt;"",ABS(N(J19))&gt;Toleranz),AND(M19&lt;&gt;"",ABS(N(M19))&gt;Toleranz)),"prüfen","ok"))</f>
        <v/>
      </c>
      <c r="O19" s="16" t="n"/>
      <c r="P19" s="16" t="n"/>
    </row>
    <row r="20">
      <c r="A20" s="16" t="n"/>
      <c r="B20" s="24" t="n"/>
      <c r="C20" s="16" t="n"/>
      <c r="D20" s="16" t="n"/>
      <c r="E20" s="24" t="n"/>
      <c r="F20" s="34">
        <f>IF(B20="","",ROUND(MAX(0,B20-IF(C20="J",FreiMt27,0))*AHVSatz27/2,2))</f>
        <v/>
      </c>
      <c r="G20" s="34">
        <f>IF(OR(E20="",F20=""),"",E20-F20)</f>
        <v/>
      </c>
      <c r="H20" s="24" t="n"/>
      <c r="I20" s="34">
        <f>IF(B20="","",IF(D20="N",0,ROUND(MIN(B20,ALVMax27/12)*ALVSatz27/2,2)))</f>
        <v/>
      </c>
      <c r="J20" s="34">
        <f>IF(OR(H20="",I20=""),"",H20-I20)</f>
        <v/>
      </c>
      <c r="K20" s="15" t="n"/>
      <c r="L20" s="14">
        <f>IF(A20="","",IFERROR(INDEX(Mitarbeitende!$O$7:$O$106,MATCH(A20,Mitarbeitende!$A$7:$A$106,0)),"Pers.-Nr. fehlt"))</f>
        <v/>
      </c>
      <c r="M20" s="14">
        <f>IF(OR(K20="",NOT(ISNUMBER(L20))),"",K20-L20)</f>
        <v/>
      </c>
      <c r="N20" s="25">
        <f>IF(A20="","",IF(OR(AND(G20&lt;&gt;"",ABS(N(G20))&gt;Toleranz),AND(J20&lt;&gt;"",ABS(N(J20))&gt;Toleranz),AND(M20&lt;&gt;"",ABS(N(M20))&gt;Toleranz)),"prüfen","ok"))</f>
        <v/>
      </c>
      <c r="O20" s="16" t="n"/>
      <c r="P20" s="16" t="n"/>
    </row>
    <row r="21">
      <c r="A21" s="16" t="n"/>
      <c r="B21" s="24" t="n"/>
      <c r="C21" s="16" t="n"/>
      <c r="D21" s="16" t="n"/>
      <c r="E21" s="24" t="n"/>
      <c r="F21" s="34">
        <f>IF(B21="","",ROUND(MAX(0,B21-IF(C21="J",FreiMt27,0))*AHVSatz27/2,2))</f>
        <v/>
      </c>
      <c r="G21" s="34">
        <f>IF(OR(E21="",F21=""),"",E21-F21)</f>
        <v/>
      </c>
      <c r="H21" s="24" t="n"/>
      <c r="I21" s="34">
        <f>IF(B21="","",IF(D21="N",0,ROUND(MIN(B21,ALVMax27/12)*ALVSatz27/2,2)))</f>
        <v/>
      </c>
      <c r="J21" s="34">
        <f>IF(OR(H21="",I21=""),"",H21-I21)</f>
        <v/>
      </c>
      <c r="K21" s="15" t="n"/>
      <c r="L21" s="14">
        <f>IF(A21="","",IFERROR(INDEX(Mitarbeitende!$O$7:$O$106,MATCH(A21,Mitarbeitende!$A$7:$A$106,0)),"Pers.-Nr. fehlt"))</f>
        <v/>
      </c>
      <c r="M21" s="14">
        <f>IF(OR(K21="",NOT(ISNUMBER(L21))),"",K21-L21)</f>
        <v/>
      </c>
      <c r="N21" s="25">
        <f>IF(A21="","",IF(OR(AND(G21&lt;&gt;"",ABS(N(G21))&gt;Toleranz),AND(J21&lt;&gt;"",ABS(N(J21))&gt;Toleranz),AND(M21&lt;&gt;"",ABS(N(M21))&gt;Toleranz)),"prüfen","ok"))</f>
        <v/>
      </c>
      <c r="O21" s="16" t="n"/>
      <c r="P21" s="16" t="n"/>
    </row>
    <row r="22">
      <c r="A22" s="16" t="n"/>
      <c r="B22" s="24" t="n"/>
      <c r="C22" s="16" t="n"/>
      <c r="D22" s="16" t="n"/>
      <c r="E22" s="24" t="n"/>
      <c r="F22" s="34">
        <f>IF(B22="","",ROUND(MAX(0,B22-IF(C22="J",FreiMt27,0))*AHVSatz27/2,2))</f>
        <v/>
      </c>
      <c r="G22" s="34">
        <f>IF(OR(E22="",F22=""),"",E22-F22)</f>
        <v/>
      </c>
      <c r="H22" s="24" t="n"/>
      <c r="I22" s="34">
        <f>IF(B22="","",IF(D22="N",0,ROUND(MIN(B22,ALVMax27/12)*ALVSatz27/2,2)))</f>
        <v/>
      </c>
      <c r="J22" s="34">
        <f>IF(OR(H22="",I22=""),"",H22-I22)</f>
        <v/>
      </c>
      <c r="K22" s="15" t="n"/>
      <c r="L22" s="14">
        <f>IF(A22="","",IFERROR(INDEX(Mitarbeitende!$O$7:$O$106,MATCH(A22,Mitarbeitende!$A$7:$A$106,0)),"Pers.-Nr. fehlt"))</f>
        <v/>
      </c>
      <c r="M22" s="14">
        <f>IF(OR(K22="",NOT(ISNUMBER(L22))),"",K22-L22)</f>
        <v/>
      </c>
      <c r="N22" s="25">
        <f>IF(A22="","",IF(OR(AND(G22&lt;&gt;"",ABS(N(G22))&gt;Toleranz),AND(J22&lt;&gt;"",ABS(N(J22))&gt;Toleranz),AND(M22&lt;&gt;"",ABS(N(M22))&gt;Toleranz)),"prüfen","ok"))</f>
        <v/>
      </c>
      <c r="O22" s="16" t="n"/>
      <c r="P22" s="16" t="n"/>
    </row>
    <row r="23">
      <c r="A23" s="16" t="n"/>
      <c r="B23" s="24" t="n"/>
      <c r="C23" s="16" t="n"/>
      <c r="D23" s="16" t="n"/>
      <c r="E23" s="24" t="n"/>
      <c r="F23" s="34">
        <f>IF(B23="","",ROUND(MAX(0,B23-IF(C23="J",FreiMt27,0))*AHVSatz27/2,2))</f>
        <v/>
      </c>
      <c r="G23" s="34">
        <f>IF(OR(E23="",F23=""),"",E23-F23)</f>
        <v/>
      </c>
      <c r="H23" s="24" t="n"/>
      <c r="I23" s="34">
        <f>IF(B23="","",IF(D23="N",0,ROUND(MIN(B23,ALVMax27/12)*ALVSatz27/2,2)))</f>
        <v/>
      </c>
      <c r="J23" s="34">
        <f>IF(OR(H23="",I23=""),"",H23-I23)</f>
        <v/>
      </c>
      <c r="K23" s="15" t="n"/>
      <c r="L23" s="14">
        <f>IF(A23="","",IFERROR(INDEX(Mitarbeitende!$O$7:$O$106,MATCH(A23,Mitarbeitende!$A$7:$A$106,0)),"Pers.-Nr. fehlt"))</f>
        <v/>
      </c>
      <c r="M23" s="14">
        <f>IF(OR(K23="",NOT(ISNUMBER(L23))),"",K23-L23)</f>
        <v/>
      </c>
      <c r="N23" s="25">
        <f>IF(A23="","",IF(OR(AND(G23&lt;&gt;"",ABS(N(G23))&gt;Toleranz),AND(J23&lt;&gt;"",ABS(N(J23))&gt;Toleranz),AND(M23&lt;&gt;"",ABS(N(M23))&gt;Toleranz)),"prüfen","ok"))</f>
        <v/>
      </c>
      <c r="O23" s="16" t="n"/>
      <c r="P23" s="16" t="n"/>
    </row>
    <row r="24">
      <c r="A24" s="16" t="n"/>
      <c r="B24" s="24" t="n"/>
      <c r="C24" s="16" t="n"/>
      <c r="D24" s="16" t="n"/>
      <c r="E24" s="24" t="n"/>
      <c r="F24" s="34">
        <f>IF(B24="","",ROUND(MAX(0,B24-IF(C24="J",FreiMt27,0))*AHVSatz27/2,2))</f>
        <v/>
      </c>
      <c r="G24" s="34">
        <f>IF(OR(E24="",F24=""),"",E24-F24)</f>
        <v/>
      </c>
      <c r="H24" s="24" t="n"/>
      <c r="I24" s="34">
        <f>IF(B24="","",IF(D24="N",0,ROUND(MIN(B24,ALVMax27/12)*ALVSatz27/2,2)))</f>
        <v/>
      </c>
      <c r="J24" s="34">
        <f>IF(OR(H24="",I24=""),"",H24-I24)</f>
        <v/>
      </c>
      <c r="K24" s="15" t="n"/>
      <c r="L24" s="14">
        <f>IF(A24="","",IFERROR(INDEX(Mitarbeitende!$O$7:$O$106,MATCH(A24,Mitarbeitende!$A$7:$A$106,0)),"Pers.-Nr. fehlt"))</f>
        <v/>
      </c>
      <c r="M24" s="14">
        <f>IF(OR(K24="",NOT(ISNUMBER(L24))),"",K24-L24)</f>
        <v/>
      </c>
      <c r="N24" s="25">
        <f>IF(A24="","",IF(OR(AND(G24&lt;&gt;"",ABS(N(G24))&gt;Toleranz),AND(J24&lt;&gt;"",ABS(N(J24))&gt;Toleranz),AND(M24&lt;&gt;"",ABS(N(M24))&gt;Toleranz)),"prüfen","ok"))</f>
        <v/>
      </c>
      <c r="O24" s="16" t="n"/>
      <c r="P24" s="16" t="n"/>
    </row>
    <row r="25">
      <c r="A25" s="16" t="n"/>
      <c r="B25" s="24" t="n"/>
      <c r="C25" s="16" t="n"/>
      <c r="D25" s="16" t="n"/>
      <c r="E25" s="24" t="n"/>
      <c r="F25" s="34">
        <f>IF(B25="","",ROUND(MAX(0,B25-IF(C25="J",FreiMt27,0))*AHVSatz27/2,2))</f>
        <v/>
      </c>
      <c r="G25" s="34">
        <f>IF(OR(E25="",F25=""),"",E25-F25)</f>
        <v/>
      </c>
      <c r="H25" s="24" t="n"/>
      <c r="I25" s="34">
        <f>IF(B25="","",IF(D25="N",0,ROUND(MIN(B25,ALVMax27/12)*ALVSatz27/2,2)))</f>
        <v/>
      </c>
      <c r="J25" s="34">
        <f>IF(OR(H25="",I25=""),"",H25-I25)</f>
        <v/>
      </c>
      <c r="K25" s="15" t="n"/>
      <c r="L25" s="14">
        <f>IF(A25="","",IFERROR(INDEX(Mitarbeitende!$O$7:$O$106,MATCH(A25,Mitarbeitende!$A$7:$A$106,0)),"Pers.-Nr. fehlt"))</f>
        <v/>
      </c>
      <c r="M25" s="14">
        <f>IF(OR(K25="",NOT(ISNUMBER(L25))),"",K25-L25)</f>
        <v/>
      </c>
      <c r="N25" s="25">
        <f>IF(A25="","",IF(OR(AND(G25&lt;&gt;"",ABS(N(G25))&gt;Toleranz),AND(J25&lt;&gt;"",ABS(N(J25))&gt;Toleranz),AND(M25&lt;&gt;"",ABS(N(M25))&gt;Toleranz)),"prüfen","ok"))</f>
        <v/>
      </c>
      <c r="O25" s="16" t="n"/>
      <c r="P25" s="16" t="n"/>
    </row>
    <row r="26">
      <c r="A26" s="16" t="n"/>
      <c r="B26" s="24" t="n"/>
      <c r="C26" s="16" t="n"/>
      <c r="D26" s="16" t="n"/>
      <c r="E26" s="24" t="n"/>
      <c r="F26" s="34">
        <f>IF(B26="","",ROUND(MAX(0,B26-IF(C26="J",FreiMt27,0))*AHVSatz27/2,2))</f>
        <v/>
      </c>
      <c r="G26" s="34">
        <f>IF(OR(E26="",F26=""),"",E26-F26)</f>
        <v/>
      </c>
      <c r="H26" s="24" t="n"/>
      <c r="I26" s="34">
        <f>IF(B26="","",IF(D26="N",0,ROUND(MIN(B26,ALVMax27/12)*ALVSatz27/2,2)))</f>
        <v/>
      </c>
      <c r="J26" s="34">
        <f>IF(OR(H26="",I26=""),"",H26-I26)</f>
        <v/>
      </c>
      <c r="K26" s="15" t="n"/>
      <c r="L26" s="14">
        <f>IF(A26="","",IFERROR(INDEX(Mitarbeitende!$O$7:$O$106,MATCH(A26,Mitarbeitende!$A$7:$A$106,0)),"Pers.-Nr. fehlt"))</f>
        <v/>
      </c>
      <c r="M26" s="14">
        <f>IF(OR(K26="",NOT(ISNUMBER(L26))),"",K26-L26)</f>
        <v/>
      </c>
      <c r="N26" s="25">
        <f>IF(A26="","",IF(OR(AND(G26&lt;&gt;"",ABS(N(G26))&gt;Toleranz),AND(J26&lt;&gt;"",ABS(N(J26))&gt;Toleranz),AND(M26&lt;&gt;"",ABS(N(M26))&gt;Toleranz)),"prüfen","ok"))</f>
        <v/>
      </c>
      <c r="O26" s="16" t="n"/>
      <c r="P26" s="16" t="n"/>
    </row>
    <row r="27">
      <c r="A27" s="16" t="n"/>
      <c r="B27" s="24" t="n"/>
      <c r="C27" s="16" t="n"/>
      <c r="D27" s="16" t="n"/>
      <c r="E27" s="24" t="n"/>
      <c r="F27" s="34">
        <f>IF(B27="","",ROUND(MAX(0,B27-IF(C27="J",FreiMt27,0))*AHVSatz27/2,2))</f>
        <v/>
      </c>
      <c r="G27" s="34">
        <f>IF(OR(E27="",F27=""),"",E27-F27)</f>
        <v/>
      </c>
      <c r="H27" s="24" t="n"/>
      <c r="I27" s="34">
        <f>IF(B27="","",IF(D27="N",0,ROUND(MIN(B27,ALVMax27/12)*ALVSatz27/2,2)))</f>
        <v/>
      </c>
      <c r="J27" s="34">
        <f>IF(OR(H27="",I27=""),"",H27-I27)</f>
        <v/>
      </c>
      <c r="K27" s="15" t="n"/>
      <c r="L27" s="14">
        <f>IF(A27="","",IFERROR(INDEX(Mitarbeitende!$O$7:$O$106,MATCH(A27,Mitarbeitende!$A$7:$A$106,0)),"Pers.-Nr. fehlt"))</f>
        <v/>
      </c>
      <c r="M27" s="14">
        <f>IF(OR(K27="",NOT(ISNUMBER(L27))),"",K27-L27)</f>
        <v/>
      </c>
      <c r="N27" s="25">
        <f>IF(A27="","",IF(OR(AND(G27&lt;&gt;"",ABS(N(G27))&gt;Toleranz),AND(J27&lt;&gt;"",ABS(N(J27))&gt;Toleranz),AND(M27&lt;&gt;"",ABS(N(M27))&gt;Toleranz)),"prüfen","ok"))</f>
        <v/>
      </c>
      <c r="O27" s="16" t="n"/>
      <c r="P27" s="16" t="n"/>
    </row>
    <row r="28">
      <c r="A28" s="16" t="n"/>
      <c r="B28" s="24" t="n"/>
      <c r="C28" s="16" t="n"/>
      <c r="D28" s="16" t="n"/>
      <c r="E28" s="24" t="n"/>
      <c r="F28" s="34">
        <f>IF(B28="","",ROUND(MAX(0,B28-IF(C28="J",FreiMt27,0))*AHVSatz27/2,2))</f>
        <v/>
      </c>
      <c r="G28" s="34">
        <f>IF(OR(E28="",F28=""),"",E28-F28)</f>
        <v/>
      </c>
      <c r="H28" s="24" t="n"/>
      <c r="I28" s="34">
        <f>IF(B28="","",IF(D28="N",0,ROUND(MIN(B28,ALVMax27/12)*ALVSatz27/2,2)))</f>
        <v/>
      </c>
      <c r="J28" s="34">
        <f>IF(OR(H28="",I28=""),"",H28-I28)</f>
        <v/>
      </c>
      <c r="K28" s="15" t="n"/>
      <c r="L28" s="14">
        <f>IF(A28="","",IFERROR(INDEX(Mitarbeitende!$O$7:$O$106,MATCH(A28,Mitarbeitende!$A$7:$A$106,0)),"Pers.-Nr. fehlt"))</f>
        <v/>
      </c>
      <c r="M28" s="14">
        <f>IF(OR(K28="",NOT(ISNUMBER(L28))),"",K28-L28)</f>
        <v/>
      </c>
      <c r="N28" s="25">
        <f>IF(A28="","",IF(OR(AND(G28&lt;&gt;"",ABS(N(G28))&gt;Toleranz),AND(J28&lt;&gt;"",ABS(N(J28))&gt;Toleranz),AND(M28&lt;&gt;"",ABS(N(M28))&gt;Toleranz)),"prüfen","ok"))</f>
        <v/>
      </c>
      <c r="O28" s="16" t="n"/>
      <c r="P28" s="16" t="n"/>
    </row>
    <row r="29">
      <c r="A29" s="16" t="n"/>
      <c r="B29" s="24" t="n"/>
      <c r="C29" s="16" t="n"/>
      <c r="D29" s="16" t="n"/>
      <c r="E29" s="24" t="n"/>
      <c r="F29" s="34">
        <f>IF(B29="","",ROUND(MAX(0,B29-IF(C29="J",FreiMt27,0))*AHVSatz27/2,2))</f>
        <v/>
      </c>
      <c r="G29" s="34">
        <f>IF(OR(E29="",F29=""),"",E29-F29)</f>
        <v/>
      </c>
      <c r="H29" s="24" t="n"/>
      <c r="I29" s="34">
        <f>IF(B29="","",IF(D29="N",0,ROUND(MIN(B29,ALVMax27/12)*ALVSatz27/2,2)))</f>
        <v/>
      </c>
      <c r="J29" s="34">
        <f>IF(OR(H29="",I29=""),"",H29-I29)</f>
        <v/>
      </c>
      <c r="K29" s="15" t="n"/>
      <c r="L29" s="14">
        <f>IF(A29="","",IFERROR(INDEX(Mitarbeitende!$O$7:$O$106,MATCH(A29,Mitarbeitende!$A$7:$A$106,0)),"Pers.-Nr. fehlt"))</f>
        <v/>
      </c>
      <c r="M29" s="14">
        <f>IF(OR(K29="",NOT(ISNUMBER(L29))),"",K29-L29)</f>
        <v/>
      </c>
      <c r="N29" s="25">
        <f>IF(A29="","",IF(OR(AND(G29&lt;&gt;"",ABS(N(G29))&gt;Toleranz),AND(J29&lt;&gt;"",ABS(N(J29))&gt;Toleranz),AND(M29&lt;&gt;"",ABS(N(M29))&gt;Toleranz)),"prüfen","ok"))</f>
        <v/>
      </c>
      <c r="O29" s="16" t="n"/>
      <c r="P29" s="16" t="n"/>
    </row>
    <row r="30">
      <c r="A30" s="16" t="n"/>
      <c r="B30" s="24" t="n"/>
      <c r="C30" s="16" t="n"/>
      <c r="D30" s="16" t="n"/>
      <c r="E30" s="24" t="n"/>
      <c r="F30" s="34">
        <f>IF(B30="","",ROUND(MAX(0,B30-IF(C30="J",FreiMt27,0))*AHVSatz27/2,2))</f>
        <v/>
      </c>
      <c r="G30" s="34">
        <f>IF(OR(E30="",F30=""),"",E30-F30)</f>
        <v/>
      </c>
      <c r="H30" s="24" t="n"/>
      <c r="I30" s="34">
        <f>IF(B30="","",IF(D30="N",0,ROUND(MIN(B30,ALVMax27/12)*ALVSatz27/2,2)))</f>
        <v/>
      </c>
      <c r="J30" s="34">
        <f>IF(OR(H30="",I30=""),"",H30-I30)</f>
        <v/>
      </c>
      <c r="K30" s="15" t="n"/>
      <c r="L30" s="14">
        <f>IF(A30="","",IFERROR(INDEX(Mitarbeitende!$O$7:$O$106,MATCH(A30,Mitarbeitende!$A$7:$A$106,0)),"Pers.-Nr. fehlt"))</f>
        <v/>
      </c>
      <c r="M30" s="14">
        <f>IF(OR(K30="",NOT(ISNUMBER(L30))),"",K30-L30)</f>
        <v/>
      </c>
      <c r="N30" s="25">
        <f>IF(A30="","",IF(OR(AND(G30&lt;&gt;"",ABS(N(G30))&gt;Toleranz),AND(J30&lt;&gt;"",ABS(N(J30))&gt;Toleranz),AND(M30&lt;&gt;"",ABS(N(M30))&gt;Toleranz)),"prüfen","ok"))</f>
        <v/>
      </c>
      <c r="O30" s="16" t="n"/>
      <c r="P30" s="16" t="n"/>
    </row>
    <row r="31">
      <c r="A31" s="16" t="n"/>
      <c r="B31" s="24" t="n"/>
      <c r="C31" s="16" t="n"/>
      <c r="D31" s="16" t="n"/>
      <c r="E31" s="24" t="n"/>
      <c r="F31" s="34">
        <f>IF(B31="","",ROUND(MAX(0,B31-IF(C31="J",FreiMt27,0))*AHVSatz27/2,2))</f>
        <v/>
      </c>
      <c r="G31" s="34">
        <f>IF(OR(E31="",F31=""),"",E31-F31)</f>
        <v/>
      </c>
      <c r="H31" s="24" t="n"/>
      <c r="I31" s="34">
        <f>IF(B31="","",IF(D31="N",0,ROUND(MIN(B31,ALVMax27/12)*ALVSatz27/2,2)))</f>
        <v/>
      </c>
      <c r="J31" s="34">
        <f>IF(OR(H31="",I31=""),"",H31-I31)</f>
        <v/>
      </c>
      <c r="K31" s="15" t="n"/>
      <c r="L31" s="14">
        <f>IF(A31="","",IFERROR(INDEX(Mitarbeitende!$O$7:$O$106,MATCH(A31,Mitarbeitende!$A$7:$A$106,0)),"Pers.-Nr. fehlt"))</f>
        <v/>
      </c>
      <c r="M31" s="14">
        <f>IF(OR(K31="",NOT(ISNUMBER(L31))),"",K31-L31)</f>
        <v/>
      </c>
      <c r="N31" s="25">
        <f>IF(A31="","",IF(OR(AND(G31&lt;&gt;"",ABS(N(G31))&gt;Toleranz),AND(J31&lt;&gt;"",ABS(N(J31))&gt;Toleranz),AND(M31&lt;&gt;"",ABS(N(M31))&gt;Toleranz)),"prüfen","ok"))</f>
        <v/>
      </c>
      <c r="O31" s="16" t="n"/>
      <c r="P31" s="16" t="n"/>
    </row>
    <row r="32">
      <c r="A32" s="16" t="n"/>
      <c r="B32" s="24" t="n"/>
      <c r="C32" s="16" t="n"/>
      <c r="D32" s="16" t="n"/>
      <c r="E32" s="24" t="n"/>
      <c r="F32" s="34">
        <f>IF(B32="","",ROUND(MAX(0,B32-IF(C32="J",FreiMt27,0))*AHVSatz27/2,2))</f>
        <v/>
      </c>
      <c r="G32" s="34">
        <f>IF(OR(E32="",F32=""),"",E32-F32)</f>
        <v/>
      </c>
      <c r="H32" s="24" t="n"/>
      <c r="I32" s="34">
        <f>IF(B32="","",IF(D32="N",0,ROUND(MIN(B32,ALVMax27/12)*ALVSatz27/2,2)))</f>
        <v/>
      </c>
      <c r="J32" s="34">
        <f>IF(OR(H32="",I32=""),"",H32-I32)</f>
        <v/>
      </c>
      <c r="K32" s="15" t="n"/>
      <c r="L32" s="14">
        <f>IF(A32="","",IFERROR(INDEX(Mitarbeitende!$O$7:$O$106,MATCH(A32,Mitarbeitende!$A$7:$A$106,0)),"Pers.-Nr. fehlt"))</f>
        <v/>
      </c>
      <c r="M32" s="14">
        <f>IF(OR(K32="",NOT(ISNUMBER(L32))),"",K32-L32)</f>
        <v/>
      </c>
      <c r="N32" s="25">
        <f>IF(A32="","",IF(OR(AND(G32&lt;&gt;"",ABS(N(G32))&gt;Toleranz),AND(J32&lt;&gt;"",ABS(N(J32))&gt;Toleranz),AND(M32&lt;&gt;"",ABS(N(M32))&gt;Toleranz)),"prüfen","ok"))</f>
        <v/>
      </c>
      <c r="O32" s="16" t="n"/>
      <c r="P32" s="16" t="n"/>
    </row>
    <row r="33">
      <c r="A33" s="16" t="n"/>
      <c r="B33" s="24" t="n"/>
      <c r="C33" s="16" t="n"/>
      <c r="D33" s="16" t="n"/>
      <c r="E33" s="24" t="n"/>
      <c r="F33" s="34">
        <f>IF(B33="","",ROUND(MAX(0,B33-IF(C33="J",FreiMt27,0))*AHVSatz27/2,2))</f>
        <v/>
      </c>
      <c r="G33" s="34">
        <f>IF(OR(E33="",F33=""),"",E33-F33)</f>
        <v/>
      </c>
      <c r="H33" s="24" t="n"/>
      <c r="I33" s="34">
        <f>IF(B33="","",IF(D33="N",0,ROUND(MIN(B33,ALVMax27/12)*ALVSatz27/2,2)))</f>
        <v/>
      </c>
      <c r="J33" s="34">
        <f>IF(OR(H33="",I33=""),"",H33-I33)</f>
        <v/>
      </c>
      <c r="K33" s="15" t="n"/>
      <c r="L33" s="14">
        <f>IF(A33="","",IFERROR(INDEX(Mitarbeitende!$O$7:$O$106,MATCH(A33,Mitarbeitende!$A$7:$A$106,0)),"Pers.-Nr. fehlt"))</f>
        <v/>
      </c>
      <c r="M33" s="14">
        <f>IF(OR(K33="",NOT(ISNUMBER(L33))),"",K33-L33)</f>
        <v/>
      </c>
      <c r="N33" s="25">
        <f>IF(A33="","",IF(OR(AND(G33&lt;&gt;"",ABS(N(G33))&gt;Toleranz),AND(J33&lt;&gt;"",ABS(N(J33))&gt;Toleranz),AND(M33&lt;&gt;"",ABS(N(M33))&gt;Toleranz)),"prüfen","ok"))</f>
        <v/>
      </c>
      <c r="O33" s="16" t="n"/>
      <c r="P33" s="16" t="n"/>
    </row>
    <row r="34">
      <c r="A34" s="16" t="n"/>
      <c r="B34" s="24" t="n"/>
      <c r="C34" s="16" t="n"/>
      <c r="D34" s="16" t="n"/>
      <c r="E34" s="24" t="n"/>
      <c r="F34" s="34">
        <f>IF(B34="","",ROUND(MAX(0,B34-IF(C34="J",FreiMt27,0))*AHVSatz27/2,2))</f>
        <v/>
      </c>
      <c r="G34" s="34">
        <f>IF(OR(E34="",F34=""),"",E34-F34)</f>
        <v/>
      </c>
      <c r="H34" s="24" t="n"/>
      <c r="I34" s="34">
        <f>IF(B34="","",IF(D34="N",0,ROUND(MIN(B34,ALVMax27/12)*ALVSatz27/2,2)))</f>
        <v/>
      </c>
      <c r="J34" s="34">
        <f>IF(OR(H34="",I34=""),"",H34-I34)</f>
        <v/>
      </c>
      <c r="K34" s="15" t="n"/>
      <c r="L34" s="14">
        <f>IF(A34="","",IFERROR(INDEX(Mitarbeitende!$O$7:$O$106,MATCH(A34,Mitarbeitende!$A$7:$A$106,0)),"Pers.-Nr. fehlt"))</f>
        <v/>
      </c>
      <c r="M34" s="14">
        <f>IF(OR(K34="",NOT(ISNUMBER(L34))),"",K34-L34)</f>
        <v/>
      </c>
      <c r="N34" s="25">
        <f>IF(A34="","",IF(OR(AND(G34&lt;&gt;"",ABS(N(G34))&gt;Toleranz),AND(J34&lt;&gt;"",ABS(N(J34))&gt;Toleranz),AND(M34&lt;&gt;"",ABS(N(M34))&gt;Toleranz)),"prüfen","ok"))</f>
        <v/>
      </c>
      <c r="O34" s="16" t="n"/>
      <c r="P34" s="16" t="n"/>
    </row>
    <row r="35">
      <c r="A35" s="16" t="n"/>
      <c r="B35" s="24" t="n"/>
      <c r="C35" s="16" t="n"/>
      <c r="D35" s="16" t="n"/>
      <c r="E35" s="24" t="n"/>
      <c r="F35" s="34">
        <f>IF(B35="","",ROUND(MAX(0,B35-IF(C35="J",FreiMt27,0))*AHVSatz27/2,2))</f>
        <v/>
      </c>
      <c r="G35" s="34">
        <f>IF(OR(E35="",F35=""),"",E35-F35)</f>
        <v/>
      </c>
      <c r="H35" s="24" t="n"/>
      <c r="I35" s="34">
        <f>IF(B35="","",IF(D35="N",0,ROUND(MIN(B35,ALVMax27/12)*ALVSatz27/2,2)))</f>
        <v/>
      </c>
      <c r="J35" s="34">
        <f>IF(OR(H35="",I35=""),"",H35-I35)</f>
        <v/>
      </c>
      <c r="K35" s="15" t="n"/>
      <c r="L35" s="14">
        <f>IF(A35="","",IFERROR(INDEX(Mitarbeitende!$O$7:$O$106,MATCH(A35,Mitarbeitende!$A$7:$A$106,0)),"Pers.-Nr. fehlt"))</f>
        <v/>
      </c>
      <c r="M35" s="14">
        <f>IF(OR(K35="",NOT(ISNUMBER(L35))),"",K35-L35)</f>
        <v/>
      </c>
      <c r="N35" s="25">
        <f>IF(A35="","",IF(OR(AND(G35&lt;&gt;"",ABS(N(G35))&gt;Toleranz),AND(J35&lt;&gt;"",ABS(N(J35))&gt;Toleranz),AND(M35&lt;&gt;"",ABS(N(M35))&gt;Toleranz)),"prüfen","ok"))</f>
        <v/>
      </c>
      <c r="O35" s="16" t="n"/>
      <c r="P35" s="16" t="n"/>
    </row>
    <row r="36">
      <c r="A36" s="16" t="n"/>
      <c r="B36" s="24" t="n"/>
      <c r="C36" s="16" t="n"/>
      <c r="D36" s="16" t="n"/>
      <c r="E36" s="24" t="n"/>
      <c r="F36" s="34">
        <f>IF(B36="","",ROUND(MAX(0,B36-IF(C36="J",FreiMt27,0))*AHVSatz27/2,2))</f>
        <v/>
      </c>
      <c r="G36" s="34">
        <f>IF(OR(E36="",F36=""),"",E36-F36)</f>
        <v/>
      </c>
      <c r="H36" s="24" t="n"/>
      <c r="I36" s="34">
        <f>IF(B36="","",IF(D36="N",0,ROUND(MIN(B36,ALVMax27/12)*ALVSatz27/2,2)))</f>
        <v/>
      </c>
      <c r="J36" s="34">
        <f>IF(OR(H36="",I36=""),"",H36-I36)</f>
        <v/>
      </c>
      <c r="K36" s="15" t="n"/>
      <c r="L36" s="14">
        <f>IF(A36="","",IFERROR(INDEX(Mitarbeitende!$O$7:$O$106,MATCH(A36,Mitarbeitende!$A$7:$A$106,0)),"Pers.-Nr. fehlt"))</f>
        <v/>
      </c>
      <c r="M36" s="14">
        <f>IF(OR(K36="",NOT(ISNUMBER(L36))),"",K36-L36)</f>
        <v/>
      </c>
      <c r="N36" s="25">
        <f>IF(A36="","",IF(OR(AND(G36&lt;&gt;"",ABS(N(G36))&gt;Toleranz),AND(J36&lt;&gt;"",ABS(N(J36))&gt;Toleranz),AND(M36&lt;&gt;"",ABS(N(M36))&gt;Toleranz)),"prüfen","ok"))</f>
        <v/>
      </c>
      <c r="O36" s="16" t="n"/>
      <c r="P36" s="16" t="n"/>
    </row>
    <row r="37">
      <c r="A37" s="16" t="n"/>
      <c r="B37" s="24" t="n"/>
      <c r="C37" s="16" t="n"/>
      <c r="D37" s="16" t="n"/>
      <c r="E37" s="24" t="n"/>
      <c r="F37" s="34">
        <f>IF(B37="","",ROUND(MAX(0,B37-IF(C37="J",FreiMt27,0))*AHVSatz27/2,2))</f>
        <v/>
      </c>
      <c r="G37" s="34">
        <f>IF(OR(E37="",F37=""),"",E37-F37)</f>
        <v/>
      </c>
      <c r="H37" s="24" t="n"/>
      <c r="I37" s="34">
        <f>IF(B37="","",IF(D37="N",0,ROUND(MIN(B37,ALVMax27/12)*ALVSatz27/2,2)))</f>
        <v/>
      </c>
      <c r="J37" s="34">
        <f>IF(OR(H37="",I37=""),"",H37-I37)</f>
        <v/>
      </c>
      <c r="K37" s="15" t="n"/>
      <c r="L37" s="14">
        <f>IF(A37="","",IFERROR(INDEX(Mitarbeitende!$O$7:$O$106,MATCH(A37,Mitarbeitende!$A$7:$A$106,0)),"Pers.-Nr. fehlt"))</f>
        <v/>
      </c>
      <c r="M37" s="14">
        <f>IF(OR(K37="",NOT(ISNUMBER(L37))),"",K37-L37)</f>
        <v/>
      </c>
      <c r="N37" s="25">
        <f>IF(A37="","",IF(OR(AND(G37&lt;&gt;"",ABS(N(G37))&gt;Toleranz),AND(J37&lt;&gt;"",ABS(N(J37))&gt;Toleranz),AND(M37&lt;&gt;"",ABS(N(M37))&gt;Toleranz)),"prüfen","ok"))</f>
        <v/>
      </c>
      <c r="O37" s="16" t="n"/>
      <c r="P37" s="16" t="n"/>
    </row>
    <row r="38">
      <c r="A38" s="16" t="n"/>
      <c r="B38" s="24" t="n"/>
      <c r="C38" s="16" t="n"/>
      <c r="D38" s="16" t="n"/>
      <c r="E38" s="24" t="n"/>
      <c r="F38" s="34">
        <f>IF(B38="","",ROUND(MAX(0,B38-IF(C38="J",FreiMt27,0))*AHVSatz27/2,2))</f>
        <v/>
      </c>
      <c r="G38" s="34">
        <f>IF(OR(E38="",F38=""),"",E38-F38)</f>
        <v/>
      </c>
      <c r="H38" s="24" t="n"/>
      <c r="I38" s="34">
        <f>IF(B38="","",IF(D38="N",0,ROUND(MIN(B38,ALVMax27/12)*ALVSatz27/2,2)))</f>
        <v/>
      </c>
      <c r="J38" s="34">
        <f>IF(OR(H38="",I38=""),"",H38-I38)</f>
        <v/>
      </c>
      <c r="K38" s="15" t="n"/>
      <c r="L38" s="14">
        <f>IF(A38="","",IFERROR(INDEX(Mitarbeitende!$O$7:$O$106,MATCH(A38,Mitarbeitende!$A$7:$A$106,0)),"Pers.-Nr. fehlt"))</f>
        <v/>
      </c>
      <c r="M38" s="14">
        <f>IF(OR(K38="",NOT(ISNUMBER(L38))),"",K38-L38)</f>
        <v/>
      </c>
      <c r="N38" s="25">
        <f>IF(A38="","",IF(OR(AND(G38&lt;&gt;"",ABS(N(G38))&gt;Toleranz),AND(J38&lt;&gt;"",ABS(N(J38))&gt;Toleranz),AND(M38&lt;&gt;"",ABS(N(M38))&gt;Toleranz)),"prüfen","ok"))</f>
        <v/>
      </c>
      <c r="O38" s="16" t="n"/>
      <c r="P38" s="16" t="n"/>
    </row>
    <row r="39">
      <c r="A39" s="16" t="n"/>
      <c r="B39" s="24" t="n"/>
      <c r="C39" s="16" t="n"/>
      <c r="D39" s="16" t="n"/>
      <c r="E39" s="24" t="n"/>
      <c r="F39" s="34">
        <f>IF(B39="","",ROUND(MAX(0,B39-IF(C39="J",FreiMt27,0))*AHVSatz27/2,2))</f>
        <v/>
      </c>
      <c r="G39" s="34">
        <f>IF(OR(E39="",F39=""),"",E39-F39)</f>
        <v/>
      </c>
      <c r="H39" s="24" t="n"/>
      <c r="I39" s="34">
        <f>IF(B39="","",IF(D39="N",0,ROUND(MIN(B39,ALVMax27/12)*ALVSatz27/2,2)))</f>
        <v/>
      </c>
      <c r="J39" s="34">
        <f>IF(OR(H39="",I39=""),"",H39-I39)</f>
        <v/>
      </c>
      <c r="K39" s="15" t="n"/>
      <c r="L39" s="14">
        <f>IF(A39="","",IFERROR(INDEX(Mitarbeitende!$O$7:$O$106,MATCH(A39,Mitarbeitende!$A$7:$A$106,0)),"Pers.-Nr. fehlt"))</f>
        <v/>
      </c>
      <c r="M39" s="14">
        <f>IF(OR(K39="",NOT(ISNUMBER(L39))),"",K39-L39)</f>
        <v/>
      </c>
      <c r="N39" s="25">
        <f>IF(A39="","",IF(OR(AND(G39&lt;&gt;"",ABS(N(G39))&gt;Toleranz),AND(J39&lt;&gt;"",ABS(N(J39))&gt;Toleranz),AND(M39&lt;&gt;"",ABS(N(M39))&gt;Toleranz)),"prüfen","ok"))</f>
        <v/>
      </c>
      <c r="O39" s="16" t="n"/>
      <c r="P39" s="16" t="n"/>
    </row>
    <row r="40">
      <c r="A40" s="16" t="n"/>
      <c r="B40" s="24" t="n"/>
      <c r="C40" s="16" t="n"/>
      <c r="D40" s="16" t="n"/>
      <c r="E40" s="24" t="n"/>
      <c r="F40" s="34">
        <f>IF(B40="","",ROUND(MAX(0,B40-IF(C40="J",FreiMt27,0))*AHVSatz27/2,2))</f>
        <v/>
      </c>
      <c r="G40" s="34">
        <f>IF(OR(E40="",F40=""),"",E40-F40)</f>
        <v/>
      </c>
      <c r="H40" s="24" t="n"/>
      <c r="I40" s="34">
        <f>IF(B40="","",IF(D40="N",0,ROUND(MIN(B40,ALVMax27/12)*ALVSatz27/2,2)))</f>
        <v/>
      </c>
      <c r="J40" s="34">
        <f>IF(OR(H40="",I40=""),"",H40-I40)</f>
        <v/>
      </c>
      <c r="K40" s="15" t="n"/>
      <c r="L40" s="14">
        <f>IF(A40="","",IFERROR(INDEX(Mitarbeitende!$O$7:$O$106,MATCH(A40,Mitarbeitende!$A$7:$A$106,0)),"Pers.-Nr. fehlt"))</f>
        <v/>
      </c>
      <c r="M40" s="14">
        <f>IF(OR(K40="",NOT(ISNUMBER(L40))),"",K40-L40)</f>
        <v/>
      </c>
      <c r="N40" s="25">
        <f>IF(A40="","",IF(OR(AND(G40&lt;&gt;"",ABS(N(G40))&gt;Toleranz),AND(J40&lt;&gt;"",ABS(N(J40))&gt;Toleranz),AND(M40&lt;&gt;"",ABS(N(M40))&gt;Toleranz)),"prüfen","ok"))</f>
        <v/>
      </c>
      <c r="O40" s="16" t="n"/>
      <c r="P40" s="16" t="n"/>
    </row>
    <row r="41">
      <c r="A41" s="16" t="n"/>
      <c r="B41" s="24" t="n"/>
      <c r="C41" s="16" t="n"/>
      <c r="D41" s="16" t="n"/>
      <c r="E41" s="24" t="n"/>
      <c r="F41" s="34">
        <f>IF(B41="","",ROUND(MAX(0,B41-IF(C41="J",FreiMt27,0))*AHVSatz27/2,2))</f>
        <v/>
      </c>
      <c r="G41" s="34">
        <f>IF(OR(E41="",F41=""),"",E41-F41)</f>
        <v/>
      </c>
      <c r="H41" s="24" t="n"/>
      <c r="I41" s="34">
        <f>IF(B41="","",IF(D41="N",0,ROUND(MIN(B41,ALVMax27/12)*ALVSatz27/2,2)))</f>
        <v/>
      </c>
      <c r="J41" s="34">
        <f>IF(OR(H41="",I41=""),"",H41-I41)</f>
        <v/>
      </c>
      <c r="K41" s="15" t="n"/>
      <c r="L41" s="14">
        <f>IF(A41="","",IFERROR(INDEX(Mitarbeitende!$O$7:$O$106,MATCH(A41,Mitarbeitende!$A$7:$A$106,0)),"Pers.-Nr. fehlt"))</f>
        <v/>
      </c>
      <c r="M41" s="14">
        <f>IF(OR(K41="",NOT(ISNUMBER(L41))),"",K41-L41)</f>
        <v/>
      </c>
      <c r="N41" s="25">
        <f>IF(A41="","",IF(OR(AND(G41&lt;&gt;"",ABS(N(G41))&gt;Toleranz),AND(J41&lt;&gt;"",ABS(N(J41))&gt;Toleranz),AND(M41&lt;&gt;"",ABS(N(M41))&gt;Toleranz)),"prüfen","ok"))</f>
        <v/>
      </c>
      <c r="O41" s="16" t="n"/>
      <c r="P41" s="16" t="n"/>
    </row>
    <row r="42">
      <c r="A42" s="16" t="n"/>
      <c r="B42" s="24" t="n"/>
      <c r="C42" s="16" t="n"/>
      <c r="D42" s="16" t="n"/>
      <c r="E42" s="24" t="n"/>
      <c r="F42" s="34">
        <f>IF(B42="","",ROUND(MAX(0,B42-IF(C42="J",FreiMt27,0))*AHVSatz27/2,2))</f>
        <v/>
      </c>
      <c r="G42" s="34">
        <f>IF(OR(E42="",F42=""),"",E42-F42)</f>
        <v/>
      </c>
      <c r="H42" s="24" t="n"/>
      <c r="I42" s="34">
        <f>IF(B42="","",IF(D42="N",0,ROUND(MIN(B42,ALVMax27/12)*ALVSatz27/2,2)))</f>
        <v/>
      </c>
      <c r="J42" s="34">
        <f>IF(OR(H42="",I42=""),"",H42-I42)</f>
        <v/>
      </c>
      <c r="K42" s="15" t="n"/>
      <c r="L42" s="14">
        <f>IF(A42="","",IFERROR(INDEX(Mitarbeitende!$O$7:$O$106,MATCH(A42,Mitarbeitende!$A$7:$A$106,0)),"Pers.-Nr. fehlt"))</f>
        <v/>
      </c>
      <c r="M42" s="14">
        <f>IF(OR(K42="",NOT(ISNUMBER(L42))),"",K42-L42)</f>
        <v/>
      </c>
      <c r="N42" s="25">
        <f>IF(A42="","",IF(OR(AND(G42&lt;&gt;"",ABS(N(G42))&gt;Toleranz),AND(J42&lt;&gt;"",ABS(N(J42))&gt;Toleranz),AND(M42&lt;&gt;"",ABS(N(M42))&gt;Toleranz)),"prüfen","ok"))</f>
        <v/>
      </c>
      <c r="O42" s="16" t="n"/>
      <c r="P42" s="16" t="n"/>
    </row>
    <row r="43">
      <c r="A43" s="16" t="n"/>
      <c r="B43" s="24" t="n"/>
      <c r="C43" s="16" t="n"/>
      <c r="D43" s="16" t="n"/>
      <c r="E43" s="24" t="n"/>
      <c r="F43" s="34">
        <f>IF(B43="","",ROUND(MAX(0,B43-IF(C43="J",FreiMt27,0))*AHVSatz27/2,2))</f>
        <v/>
      </c>
      <c r="G43" s="34">
        <f>IF(OR(E43="",F43=""),"",E43-F43)</f>
        <v/>
      </c>
      <c r="H43" s="24" t="n"/>
      <c r="I43" s="34">
        <f>IF(B43="","",IF(D43="N",0,ROUND(MIN(B43,ALVMax27/12)*ALVSatz27/2,2)))</f>
        <v/>
      </c>
      <c r="J43" s="34">
        <f>IF(OR(H43="",I43=""),"",H43-I43)</f>
        <v/>
      </c>
      <c r="K43" s="15" t="n"/>
      <c r="L43" s="14">
        <f>IF(A43="","",IFERROR(INDEX(Mitarbeitende!$O$7:$O$106,MATCH(A43,Mitarbeitende!$A$7:$A$106,0)),"Pers.-Nr. fehlt"))</f>
        <v/>
      </c>
      <c r="M43" s="14">
        <f>IF(OR(K43="",NOT(ISNUMBER(L43))),"",K43-L43)</f>
        <v/>
      </c>
      <c r="N43" s="25">
        <f>IF(A43="","",IF(OR(AND(G43&lt;&gt;"",ABS(N(G43))&gt;Toleranz),AND(J43&lt;&gt;"",ABS(N(J43))&gt;Toleranz),AND(M43&lt;&gt;"",ABS(N(M43))&gt;Toleranz)),"prüfen","ok"))</f>
        <v/>
      </c>
      <c r="O43" s="16" t="n"/>
      <c r="P43" s="16" t="n"/>
    </row>
    <row r="44">
      <c r="A44" s="16" t="n"/>
      <c r="B44" s="24" t="n"/>
      <c r="C44" s="16" t="n"/>
      <c r="D44" s="16" t="n"/>
      <c r="E44" s="24" t="n"/>
      <c r="F44" s="34">
        <f>IF(B44="","",ROUND(MAX(0,B44-IF(C44="J",FreiMt27,0))*AHVSatz27/2,2))</f>
        <v/>
      </c>
      <c r="G44" s="34">
        <f>IF(OR(E44="",F44=""),"",E44-F44)</f>
        <v/>
      </c>
      <c r="H44" s="24" t="n"/>
      <c r="I44" s="34">
        <f>IF(B44="","",IF(D44="N",0,ROUND(MIN(B44,ALVMax27/12)*ALVSatz27/2,2)))</f>
        <v/>
      </c>
      <c r="J44" s="34">
        <f>IF(OR(H44="",I44=""),"",H44-I44)</f>
        <v/>
      </c>
      <c r="K44" s="15" t="n"/>
      <c r="L44" s="14">
        <f>IF(A44="","",IFERROR(INDEX(Mitarbeitende!$O$7:$O$106,MATCH(A44,Mitarbeitende!$A$7:$A$106,0)),"Pers.-Nr. fehlt"))</f>
        <v/>
      </c>
      <c r="M44" s="14">
        <f>IF(OR(K44="",NOT(ISNUMBER(L44))),"",K44-L44)</f>
        <v/>
      </c>
      <c r="N44" s="25">
        <f>IF(A44="","",IF(OR(AND(G44&lt;&gt;"",ABS(N(G44))&gt;Toleranz),AND(J44&lt;&gt;"",ABS(N(J44))&gt;Toleranz),AND(M44&lt;&gt;"",ABS(N(M44))&gt;Toleranz)),"prüfen","ok"))</f>
        <v/>
      </c>
      <c r="O44" s="16" t="n"/>
      <c r="P44" s="16" t="n"/>
    </row>
    <row r="45">
      <c r="A45" s="16" t="n"/>
      <c r="B45" s="24" t="n"/>
      <c r="C45" s="16" t="n"/>
      <c r="D45" s="16" t="n"/>
      <c r="E45" s="24" t="n"/>
      <c r="F45" s="34">
        <f>IF(B45="","",ROUND(MAX(0,B45-IF(C45="J",FreiMt27,0))*AHVSatz27/2,2))</f>
        <v/>
      </c>
      <c r="G45" s="34">
        <f>IF(OR(E45="",F45=""),"",E45-F45)</f>
        <v/>
      </c>
      <c r="H45" s="24" t="n"/>
      <c r="I45" s="34">
        <f>IF(B45="","",IF(D45="N",0,ROUND(MIN(B45,ALVMax27/12)*ALVSatz27/2,2)))</f>
        <v/>
      </c>
      <c r="J45" s="34">
        <f>IF(OR(H45="",I45=""),"",H45-I45)</f>
        <v/>
      </c>
      <c r="K45" s="15" t="n"/>
      <c r="L45" s="14">
        <f>IF(A45="","",IFERROR(INDEX(Mitarbeitende!$O$7:$O$106,MATCH(A45,Mitarbeitende!$A$7:$A$106,0)),"Pers.-Nr. fehlt"))</f>
        <v/>
      </c>
      <c r="M45" s="14">
        <f>IF(OR(K45="",NOT(ISNUMBER(L45))),"",K45-L45)</f>
        <v/>
      </c>
      <c r="N45" s="25">
        <f>IF(A45="","",IF(OR(AND(G45&lt;&gt;"",ABS(N(G45))&gt;Toleranz),AND(J45&lt;&gt;"",ABS(N(J45))&gt;Toleranz),AND(M45&lt;&gt;"",ABS(N(M45))&gt;Toleranz)),"prüfen","ok"))</f>
        <v/>
      </c>
      <c r="O45" s="16" t="n"/>
      <c r="P45" s="16" t="n"/>
    </row>
    <row r="46">
      <c r="A46" s="16" t="n"/>
      <c r="B46" s="24" t="n"/>
      <c r="C46" s="16" t="n"/>
      <c r="D46" s="16" t="n"/>
      <c r="E46" s="24" t="n"/>
      <c r="F46" s="34">
        <f>IF(B46="","",ROUND(MAX(0,B46-IF(C46="J",FreiMt27,0))*AHVSatz27/2,2))</f>
        <v/>
      </c>
      <c r="G46" s="34">
        <f>IF(OR(E46="",F46=""),"",E46-F46)</f>
        <v/>
      </c>
      <c r="H46" s="24" t="n"/>
      <c r="I46" s="34">
        <f>IF(B46="","",IF(D46="N",0,ROUND(MIN(B46,ALVMax27/12)*ALVSatz27/2,2)))</f>
        <v/>
      </c>
      <c r="J46" s="34">
        <f>IF(OR(H46="",I46=""),"",H46-I46)</f>
        <v/>
      </c>
      <c r="K46" s="15" t="n"/>
      <c r="L46" s="14">
        <f>IF(A46="","",IFERROR(INDEX(Mitarbeitende!$O$7:$O$106,MATCH(A46,Mitarbeitende!$A$7:$A$106,0)),"Pers.-Nr. fehlt"))</f>
        <v/>
      </c>
      <c r="M46" s="14">
        <f>IF(OR(K46="",NOT(ISNUMBER(L46))),"",K46-L46)</f>
        <v/>
      </c>
      <c r="N46" s="25">
        <f>IF(A46="","",IF(OR(AND(G46&lt;&gt;"",ABS(N(G46))&gt;Toleranz),AND(J46&lt;&gt;"",ABS(N(J46))&gt;Toleranz),AND(M46&lt;&gt;"",ABS(N(M46))&gt;Toleranz)),"prüfen","ok"))</f>
        <v/>
      </c>
      <c r="O46" s="16" t="n"/>
      <c r="P46" s="16" t="n"/>
    </row>
    <row r="47">
      <c r="A47" s="16" t="n"/>
      <c r="B47" s="24" t="n"/>
      <c r="C47" s="16" t="n"/>
      <c r="D47" s="16" t="n"/>
      <c r="E47" s="24" t="n"/>
      <c r="F47" s="34">
        <f>IF(B47="","",ROUND(MAX(0,B47-IF(C47="J",FreiMt27,0))*AHVSatz27/2,2))</f>
        <v/>
      </c>
      <c r="G47" s="34">
        <f>IF(OR(E47="",F47=""),"",E47-F47)</f>
        <v/>
      </c>
      <c r="H47" s="24" t="n"/>
      <c r="I47" s="34">
        <f>IF(B47="","",IF(D47="N",0,ROUND(MIN(B47,ALVMax27/12)*ALVSatz27/2,2)))</f>
        <v/>
      </c>
      <c r="J47" s="34">
        <f>IF(OR(H47="",I47=""),"",H47-I47)</f>
        <v/>
      </c>
      <c r="K47" s="15" t="n"/>
      <c r="L47" s="14">
        <f>IF(A47="","",IFERROR(INDEX(Mitarbeitende!$O$7:$O$106,MATCH(A47,Mitarbeitende!$A$7:$A$106,0)),"Pers.-Nr. fehlt"))</f>
        <v/>
      </c>
      <c r="M47" s="14">
        <f>IF(OR(K47="",NOT(ISNUMBER(L47))),"",K47-L47)</f>
        <v/>
      </c>
      <c r="N47" s="25">
        <f>IF(A47="","",IF(OR(AND(G47&lt;&gt;"",ABS(N(G47))&gt;Toleranz),AND(J47&lt;&gt;"",ABS(N(J47))&gt;Toleranz),AND(M47&lt;&gt;"",ABS(N(M47))&gt;Toleranz)),"prüfen","ok"))</f>
        <v/>
      </c>
      <c r="O47" s="16" t="n"/>
      <c r="P47" s="16" t="n"/>
    </row>
    <row r="48">
      <c r="A48" s="16" t="n"/>
      <c r="B48" s="24" t="n"/>
      <c r="C48" s="16" t="n"/>
      <c r="D48" s="16" t="n"/>
      <c r="E48" s="24" t="n"/>
      <c r="F48" s="34">
        <f>IF(B48="","",ROUND(MAX(0,B48-IF(C48="J",FreiMt27,0))*AHVSatz27/2,2))</f>
        <v/>
      </c>
      <c r="G48" s="34">
        <f>IF(OR(E48="",F48=""),"",E48-F48)</f>
        <v/>
      </c>
      <c r="H48" s="24" t="n"/>
      <c r="I48" s="34">
        <f>IF(B48="","",IF(D48="N",0,ROUND(MIN(B48,ALVMax27/12)*ALVSatz27/2,2)))</f>
        <v/>
      </c>
      <c r="J48" s="34">
        <f>IF(OR(H48="",I48=""),"",H48-I48)</f>
        <v/>
      </c>
      <c r="K48" s="15" t="n"/>
      <c r="L48" s="14">
        <f>IF(A48="","",IFERROR(INDEX(Mitarbeitende!$O$7:$O$106,MATCH(A48,Mitarbeitende!$A$7:$A$106,0)),"Pers.-Nr. fehlt"))</f>
        <v/>
      </c>
      <c r="M48" s="14">
        <f>IF(OR(K48="",NOT(ISNUMBER(L48))),"",K48-L48)</f>
        <v/>
      </c>
      <c r="N48" s="25">
        <f>IF(A48="","",IF(OR(AND(G48&lt;&gt;"",ABS(N(G48))&gt;Toleranz),AND(J48&lt;&gt;"",ABS(N(J48))&gt;Toleranz),AND(M48&lt;&gt;"",ABS(N(M48))&gt;Toleranz)),"prüfen","ok"))</f>
        <v/>
      </c>
      <c r="O48" s="16" t="n"/>
      <c r="P48" s="16" t="n"/>
    </row>
    <row r="49">
      <c r="A49" s="16" t="n"/>
      <c r="B49" s="24" t="n"/>
      <c r="C49" s="16" t="n"/>
      <c r="D49" s="16" t="n"/>
      <c r="E49" s="24" t="n"/>
      <c r="F49" s="34">
        <f>IF(B49="","",ROUND(MAX(0,B49-IF(C49="J",FreiMt27,0))*AHVSatz27/2,2))</f>
        <v/>
      </c>
      <c r="G49" s="34">
        <f>IF(OR(E49="",F49=""),"",E49-F49)</f>
        <v/>
      </c>
      <c r="H49" s="24" t="n"/>
      <c r="I49" s="34">
        <f>IF(B49="","",IF(D49="N",0,ROUND(MIN(B49,ALVMax27/12)*ALVSatz27/2,2)))</f>
        <v/>
      </c>
      <c r="J49" s="34">
        <f>IF(OR(H49="",I49=""),"",H49-I49)</f>
        <v/>
      </c>
      <c r="K49" s="15" t="n"/>
      <c r="L49" s="14">
        <f>IF(A49="","",IFERROR(INDEX(Mitarbeitende!$O$7:$O$106,MATCH(A49,Mitarbeitende!$A$7:$A$106,0)),"Pers.-Nr. fehlt"))</f>
        <v/>
      </c>
      <c r="M49" s="14">
        <f>IF(OR(K49="",NOT(ISNUMBER(L49))),"",K49-L49)</f>
        <v/>
      </c>
      <c r="N49" s="25">
        <f>IF(A49="","",IF(OR(AND(G49&lt;&gt;"",ABS(N(G49))&gt;Toleranz),AND(J49&lt;&gt;"",ABS(N(J49))&gt;Toleranz),AND(M49&lt;&gt;"",ABS(N(M49))&gt;Toleranz)),"prüfen","ok"))</f>
        <v/>
      </c>
      <c r="O49" s="16" t="n"/>
      <c r="P49" s="16" t="n"/>
    </row>
    <row r="50">
      <c r="A50" s="16" t="n"/>
      <c r="B50" s="24" t="n"/>
      <c r="C50" s="16" t="n"/>
      <c r="D50" s="16" t="n"/>
      <c r="E50" s="24" t="n"/>
      <c r="F50" s="34">
        <f>IF(B50="","",ROUND(MAX(0,B50-IF(C50="J",FreiMt27,0))*AHVSatz27/2,2))</f>
        <v/>
      </c>
      <c r="G50" s="34">
        <f>IF(OR(E50="",F50=""),"",E50-F50)</f>
        <v/>
      </c>
      <c r="H50" s="24" t="n"/>
      <c r="I50" s="34">
        <f>IF(B50="","",IF(D50="N",0,ROUND(MIN(B50,ALVMax27/12)*ALVSatz27/2,2)))</f>
        <v/>
      </c>
      <c r="J50" s="34">
        <f>IF(OR(H50="",I50=""),"",H50-I50)</f>
        <v/>
      </c>
      <c r="K50" s="15" t="n"/>
      <c r="L50" s="14">
        <f>IF(A50="","",IFERROR(INDEX(Mitarbeitende!$O$7:$O$106,MATCH(A50,Mitarbeitende!$A$7:$A$106,0)),"Pers.-Nr. fehlt"))</f>
        <v/>
      </c>
      <c r="M50" s="14">
        <f>IF(OR(K50="",NOT(ISNUMBER(L50))),"",K50-L50)</f>
        <v/>
      </c>
      <c r="N50" s="25">
        <f>IF(A50="","",IF(OR(AND(G50&lt;&gt;"",ABS(N(G50))&gt;Toleranz),AND(J50&lt;&gt;"",ABS(N(J50))&gt;Toleranz),AND(M50&lt;&gt;"",ABS(N(M50))&gt;Toleranz)),"prüfen","ok"))</f>
        <v/>
      </c>
      <c r="O50" s="16" t="n"/>
      <c r="P50" s="16" t="n"/>
    </row>
    <row r="51">
      <c r="A51" s="16" t="n"/>
      <c r="B51" s="24" t="n"/>
      <c r="C51" s="16" t="n"/>
      <c r="D51" s="16" t="n"/>
      <c r="E51" s="24" t="n"/>
      <c r="F51" s="34">
        <f>IF(B51="","",ROUND(MAX(0,B51-IF(C51="J",FreiMt27,0))*AHVSatz27/2,2))</f>
        <v/>
      </c>
      <c r="G51" s="34">
        <f>IF(OR(E51="",F51=""),"",E51-F51)</f>
        <v/>
      </c>
      <c r="H51" s="24" t="n"/>
      <c r="I51" s="34">
        <f>IF(B51="","",IF(D51="N",0,ROUND(MIN(B51,ALVMax27/12)*ALVSatz27/2,2)))</f>
        <v/>
      </c>
      <c r="J51" s="34">
        <f>IF(OR(H51="",I51=""),"",H51-I51)</f>
        <v/>
      </c>
      <c r="K51" s="15" t="n"/>
      <c r="L51" s="14">
        <f>IF(A51="","",IFERROR(INDEX(Mitarbeitende!$O$7:$O$106,MATCH(A51,Mitarbeitende!$A$7:$A$106,0)),"Pers.-Nr. fehlt"))</f>
        <v/>
      </c>
      <c r="M51" s="14">
        <f>IF(OR(K51="",NOT(ISNUMBER(L51))),"",K51-L51)</f>
        <v/>
      </c>
      <c r="N51" s="25">
        <f>IF(A51="","",IF(OR(AND(G51&lt;&gt;"",ABS(N(G51))&gt;Toleranz),AND(J51&lt;&gt;"",ABS(N(J51))&gt;Toleranz),AND(M51&lt;&gt;"",ABS(N(M51))&gt;Toleranz)),"prüfen","ok"))</f>
        <v/>
      </c>
      <c r="O51" s="16" t="n"/>
      <c r="P51" s="16" t="n"/>
    </row>
    <row r="52">
      <c r="A52" s="16" t="n"/>
      <c r="B52" s="24" t="n"/>
      <c r="C52" s="16" t="n"/>
      <c r="D52" s="16" t="n"/>
      <c r="E52" s="24" t="n"/>
      <c r="F52" s="34">
        <f>IF(B52="","",ROUND(MAX(0,B52-IF(C52="J",FreiMt27,0))*AHVSatz27/2,2))</f>
        <v/>
      </c>
      <c r="G52" s="34">
        <f>IF(OR(E52="",F52=""),"",E52-F52)</f>
        <v/>
      </c>
      <c r="H52" s="24" t="n"/>
      <c r="I52" s="34">
        <f>IF(B52="","",IF(D52="N",0,ROUND(MIN(B52,ALVMax27/12)*ALVSatz27/2,2)))</f>
        <v/>
      </c>
      <c r="J52" s="34">
        <f>IF(OR(H52="",I52=""),"",H52-I52)</f>
        <v/>
      </c>
      <c r="K52" s="15" t="n"/>
      <c r="L52" s="14">
        <f>IF(A52="","",IFERROR(INDEX(Mitarbeitende!$O$7:$O$106,MATCH(A52,Mitarbeitende!$A$7:$A$106,0)),"Pers.-Nr. fehlt"))</f>
        <v/>
      </c>
      <c r="M52" s="14">
        <f>IF(OR(K52="",NOT(ISNUMBER(L52))),"",K52-L52)</f>
        <v/>
      </c>
      <c r="N52" s="25">
        <f>IF(A52="","",IF(OR(AND(G52&lt;&gt;"",ABS(N(G52))&gt;Toleranz),AND(J52&lt;&gt;"",ABS(N(J52))&gt;Toleranz),AND(M52&lt;&gt;"",ABS(N(M52))&gt;Toleranz)),"prüfen","ok"))</f>
        <v/>
      </c>
      <c r="O52" s="16" t="n"/>
      <c r="P52" s="16" t="n"/>
    </row>
    <row r="53">
      <c r="A53" s="16" t="n"/>
      <c r="B53" s="24" t="n"/>
      <c r="C53" s="16" t="n"/>
      <c r="D53" s="16" t="n"/>
      <c r="E53" s="24" t="n"/>
      <c r="F53" s="34">
        <f>IF(B53="","",ROUND(MAX(0,B53-IF(C53="J",FreiMt27,0))*AHVSatz27/2,2))</f>
        <v/>
      </c>
      <c r="G53" s="34">
        <f>IF(OR(E53="",F53=""),"",E53-F53)</f>
        <v/>
      </c>
      <c r="H53" s="24" t="n"/>
      <c r="I53" s="34">
        <f>IF(B53="","",IF(D53="N",0,ROUND(MIN(B53,ALVMax27/12)*ALVSatz27/2,2)))</f>
        <v/>
      </c>
      <c r="J53" s="34">
        <f>IF(OR(H53="",I53=""),"",H53-I53)</f>
        <v/>
      </c>
      <c r="K53" s="15" t="n"/>
      <c r="L53" s="14">
        <f>IF(A53="","",IFERROR(INDEX(Mitarbeitende!$O$7:$O$106,MATCH(A53,Mitarbeitende!$A$7:$A$106,0)),"Pers.-Nr. fehlt"))</f>
        <v/>
      </c>
      <c r="M53" s="14">
        <f>IF(OR(K53="",NOT(ISNUMBER(L53))),"",K53-L53)</f>
        <v/>
      </c>
      <c r="N53" s="25">
        <f>IF(A53="","",IF(OR(AND(G53&lt;&gt;"",ABS(N(G53))&gt;Toleranz),AND(J53&lt;&gt;"",ABS(N(J53))&gt;Toleranz),AND(M53&lt;&gt;"",ABS(N(M53))&gt;Toleranz)),"prüfen","ok"))</f>
        <v/>
      </c>
      <c r="O53" s="16" t="n"/>
      <c r="P53" s="16" t="n"/>
    </row>
    <row r="54">
      <c r="A54" s="16" t="n"/>
      <c r="B54" s="24" t="n"/>
      <c r="C54" s="16" t="n"/>
      <c r="D54" s="16" t="n"/>
      <c r="E54" s="24" t="n"/>
      <c r="F54" s="34">
        <f>IF(B54="","",ROUND(MAX(0,B54-IF(C54="J",FreiMt27,0))*AHVSatz27/2,2))</f>
        <v/>
      </c>
      <c r="G54" s="34">
        <f>IF(OR(E54="",F54=""),"",E54-F54)</f>
        <v/>
      </c>
      <c r="H54" s="24" t="n"/>
      <c r="I54" s="34">
        <f>IF(B54="","",IF(D54="N",0,ROUND(MIN(B54,ALVMax27/12)*ALVSatz27/2,2)))</f>
        <v/>
      </c>
      <c r="J54" s="34">
        <f>IF(OR(H54="",I54=""),"",H54-I54)</f>
        <v/>
      </c>
      <c r="K54" s="15" t="n"/>
      <c r="L54" s="14">
        <f>IF(A54="","",IFERROR(INDEX(Mitarbeitende!$O$7:$O$106,MATCH(A54,Mitarbeitende!$A$7:$A$106,0)),"Pers.-Nr. fehlt"))</f>
        <v/>
      </c>
      <c r="M54" s="14">
        <f>IF(OR(K54="",NOT(ISNUMBER(L54))),"",K54-L54)</f>
        <v/>
      </c>
      <c r="N54" s="25">
        <f>IF(A54="","",IF(OR(AND(G54&lt;&gt;"",ABS(N(G54))&gt;Toleranz),AND(J54&lt;&gt;"",ABS(N(J54))&gt;Toleranz),AND(M54&lt;&gt;"",ABS(N(M54))&gt;Toleranz)),"prüfen","ok"))</f>
        <v/>
      </c>
      <c r="O54" s="16" t="n"/>
      <c r="P54" s="16" t="n"/>
    </row>
    <row r="55">
      <c r="A55" s="16" t="n"/>
      <c r="B55" s="24" t="n"/>
      <c r="C55" s="16" t="n"/>
      <c r="D55" s="16" t="n"/>
      <c r="E55" s="24" t="n"/>
      <c r="F55" s="34">
        <f>IF(B55="","",ROUND(MAX(0,B55-IF(C55="J",FreiMt27,0))*AHVSatz27/2,2))</f>
        <v/>
      </c>
      <c r="G55" s="34">
        <f>IF(OR(E55="",F55=""),"",E55-F55)</f>
        <v/>
      </c>
      <c r="H55" s="24" t="n"/>
      <c r="I55" s="34">
        <f>IF(B55="","",IF(D55="N",0,ROUND(MIN(B55,ALVMax27/12)*ALVSatz27/2,2)))</f>
        <v/>
      </c>
      <c r="J55" s="34">
        <f>IF(OR(H55="",I55=""),"",H55-I55)</f>
        <v/>
      </c>
      <c r="K55" s="15" t="n"/>
      <c r="L55" s="14">
        <f>IF(A55="","",IFERROR(INDEX(Mitarbeitende!$O$7:$O$106,MATCH(A55,Mitarbeitende!$A$7:$A$106,0)),"Pers.-Nr. fehlt"))</f>
        <v/>
      </c>
      <c r="M55" s="14">
        <f>IF(OR(K55="",NOT(ISNUMBER(L55))),"",K55-L55)</f>
        <v/>
      </c>
      <c r="N55" s="25">
        <f>IF(A55="","",IF(OR(AND(G55&lt;&gt;"",ABS(N(G55))&gt;Toleranz),AND(J55&lt;&gt;"",ABS(N(J55))&gt;Toleranz),AND(M55&lt;&gt;"",ABS(N(M55))&gt;Toleranz)),"prüfen","ok"))</f>
        <v/>
      </c>
      <c r="O55" s="16" t="n"/>
      <c r="P55" s="16" t="n"/>
    </row>
    <row r="56">
      <c r="A56" s="16" t="n"/>
      <c r="B56" s="24" t="n"/>
      <c r="C56" s="16" t="n"/>
      <c r="D56" s="16" t="n"/>
      <c r="E56" s="24" t="n"/>
      <c r="F56" s="34">
        <f>IF(B56="","",ROUND(MAX(0,B56-IF(C56="J",FreiMt27,0))*AHVSatz27/2,2))</f>
        <v/>
      </c>
      <c r="G56" s="34">
        <f>IF(OR(E56="",F56=""),"",E56-F56)</f>
        <v/>
      </c>
      <c r="H56" s="24" t="n"/>
      <c r="I56" s="34">
        <f>IF(B56="","",IF(D56="N",0,ROUND(MIN(B56,ALVMax27/12)*ALVSatz27/2,2)))</f>
        <v/>
      </c>
      <c r="J56" s="34">
        <f>IF(OR(H56="",I56=""),"",H56-I56)</f>
        <v/>
      </c>
      <c r="K56" s="15" t="n"/>
      <c r="L56" s="14">
        <f>IF(A56="","",IFERROR(INDEX(Mitarbeitende!$O$7:$O$106,MATCH(A56,Mitarbeitende!$A$7:$A$106,0)),"Pers.-Nr. fehlt"))</f>
        <v/>
      </c>
      <c r="M56" s="14">
        <f>IF(OR(K56="",NOT(ISNUMBER(L56))),"",K56-L56)</f>
        <v/>
      </c>
      <c r="N56" s="25">
        <f>IF(A56="","",IF(OR(AND(G56&lt;&gt;"",ABS(N(G56))&gt;Toleranz),AND(J56&lt;&gt;"",ABS(N(J56))&gt;Toleranz),AND(M56&lt;&gt;"",ABS(N(M56))&gt;Toleranz)),"prüfen","ok"))</f>
        <v/>
      </c>
      <c r="O56" s="16" t="n"/>
      <c r="P56" s="16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N7:N56">
    <cfRule type="expression" priority="1" dxfId="0">
      <formula>N7="prüfen"</formula>
    </cfRule>
    <cfRule type="expression" priority="2" dxfId="1">
      <formula>N7="ok"</formula>
    </cfRule>
  </conditionalFormatting>
  <dataValidations count="2">
    <dataValidation sqref="C7:C56" showDropDown="0" showInputMessage="1" showErrorMessage="1" allowBlank="1" errorTitle="Ungültige Eingabe" error="Bitte einen Wert aus der Liste wählen." promptTitle="Hinweis" prompt="J, wenn die Person im Referenzalter ist und nicht verzichtet hat (Merkblatt 2.01)." type="list">
      <formula1>=L_JN</formula1>
    </dataValidation>
    <dataValidation sqref="D7:D56" showDropDown="0" showInputMessage="1" showErrorMessage="1" allowBlank="1" errorTitle="Ungültige Eingabe" error="Bitte einen Wert aus der Liste wählen." promptTitle="Hinweis" prompt="N ab dem Monat nach dem Monat, in dem das Referenzalter erreicht ist (Merkblatt 2.08)." type="list">
      <formula1>=L_JN</formula1>
    </dataValidation>
  </dataValidations>
  <pageMargins left="0.75" right="0.75" top="1" bottom="1" header="0.5" footer="0.5"/>
  <pageSetup orientation="landscape" paperSize="9" fitToHeight="0" fitToWidth="1"/>
  <headerFooter>
    <oddHeader>&amp;L&amp;8 &amp;A&amp;R&amp;8 Seite &amp;P von &amp;N</oddHeader>
    <oddFooter>&amp;C&amp;"Arial"&amp;8 Vortrieb · vortrieb.ch · Stand Oktober 2026 · ersetzt keine Beratung im Einzelfall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s="6" t="inlineStr">
        <is>
          <t>L_JN</t>
        </is>
      </c>
      <c r="B1" s="6" t="inlineStr">
        <is>
          <t>L_JNR</t>
        </is>
      </c>
      <c r="C1" s="6" t="inlineStr">
        <is>
          <t>L_Geschl</t>
        </is>
      </c>
      <c r="D1" s="6" t="inlineStr">
        <is>
          <t>L_AufgStatus</t>
        </is>
      </c>
      <c r="E1" s="6" t="inlineStr">
        <is>
          <t>L_KAVar</t>
        </is>
      </c>
      <c r="F1" s="6" t="inlineStr">
        <is>
          <t>L_WertStatus</t>
        </is>
      </c>
    </row>
    <row r="2">
      <c r="A2" t="inlineStr">
        <is>
          <t>J</t>
        </is>
      </c>
      <c r="B2" t="inlineStr">
        <is>
          <t>J</t>
        </is>
      </c>
      <c r="C2" t="inlineStr">
        <is>
          <t>F</t>
        </is>
      </c>
      <c r="D2" t="inlineStr">
        <is>
          <t>offen</t>
        </is>
      </c>
      <c r="E2" t="inlineStr">
        <is>
          <t>BVG-Minimum</t>
        </is>
      </c>
      <c r="F2" t="inlineStr">
        <is>
          <t>publiziert</t>
        </is>
      </c>
    </row>
    <row r="3">
      <c r="A3" t="inlineStr">
        <is>
          <t>N</t>
        </is>
      </c>
      <c r="B3" t="inlineStr">
        <is>
          <t>N</t>
        </is>
      </c>
      <c r="C3" t="inlineStr">
        <is>
          <t>M</t>
        </is>
      </c>
      <c r="D3" t="inlineStr">
        <is>
          <t>in Arbeit</t>
        </is>
      </c>
      <c r="E3" t="inlineStr">
        <is>
          <t>proportional zum Beschäftigungsgrad</t>
        </is>
      </c>
      <c r="F3" t="inlineStr">
        <is>
          <t>abgeleitet aus amtlichen Werten</t>
        </is>
      </c>
    </row>
    <row r="4">
      <c r="B4" t="inlineStr">
        <is>
          <t>nicht relevant</t>
        </is>
      </c>
      <c r="D4" t="inlineStr">
        <is>
          <t>erledigt</t>
        </is>
      </c>
      <c r="E4" t="inlineStr">
        <is>
          <t>kein Koordinationsabzug</t>
        </is>
      </c>
      <c r="F4" t="inlineStr">
        <is>
          <t>keine Änderung publiziert</t>
        </is>
      </c>
    </row>
    <row r="5">
      <c r="D5" t="inlineStr">
        <is>
          <t>nicht relevant</t>
        </is>
      </c>
      <c r="E5" t="inlineStr">
        <is>
          <t>fester Betrag laut Reglement</t>
        </is>
      </c>
      <c r="F5" t="inlineStr">
        <is>
          <t>offen</t>
        </is>
      </c>
    </row>
    <row r="6">
      <c r="F6" t="inlineStr">
        <is>
          <t>mit Übersicht Bundesrat abgeglichen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2026-10-26T12:59:30Z</dcterms:created>
  <dcterms:modified xmlns:dcterms="http://purl.org/dc/terms/" xmlns:xsi="http://www.w3.org/2001/XMLSchema-instance" xsi:type="dcterms:W3CDTF">2026-10-26T12:59:30Z</dcterms:modified>
</cp:coreProperties>
</file>